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6"/>
  <workbookPr codeName="ThisWorkbook"/>
  <mc:AlternateContent xmlns:mc="http://schemas.openxmlformats.org/markup-compatibility/2006">
    <mc:Choice Requires="x15">
      <x15ac:absPath xmlns:x15ac="http://schemas.microsoft.com/office/spreadsheetml/2010/11/ac" url="G:\My Drive\Chris\"/>
    </mc:Choice>
  </mc:AlternateContent>
  <xr:revisionPtr revIDLastSave="0" documentId="13_ncr:1_{B52735A9-F729-4B1F-8C13-24137A03A0D5}" xr6:coauthVersionLast="47" xr6:coauthVersionMax="47" xr10:uidLastSave="{00000000-0000-0000-0000-000000000000}"/>
  <bookViews>
    <workbookView xWindow="-120" yWindow="-120" windowWidth="29040" windowHeight="15840" xr2:uid="{F348DC04-75B6-421A-B633-F4931BEAE34D}"/>
  </bookViews>
  <sheets>
    <sheet name="GC0166_Tool" sheetId="5" r:id="rId1"/>
  </sheets>
  <externalReferences>
    <externalReference r:id="rId2"/>
  </externalReferences>
  <definedNames>
    <definedName name="dam_buy_two_clear">#REF!</definedName>
    <definedName name="dam_sell_one">#REF!</definedName>
    <definedName name="dam_sell_two">#REF!</definedName>
    <definedName name="dam_sell_two_clear">#REF!</definedName>
    <definedName name="date_one">[1]products!$AJ$4</definedName>
    <definedName name="date_two">[1]products!$AJ$5</definedName>
    <definedName name="dhh_alloc_one">#REF!</definedName>
    <definedName name="dhh_alloc_two">#REF!</definedName>
    <definedName name="dhh_buy_one">#REF!</definedName>
    <definedName name="dhh_buy_two">#REF!</definedName>
    <definedName name="dhh_buy_two_clear">#REF!</definedName>
    <definedName name="dhh_sell_one">#REF!</definedName>
    <definedName name="dhh_sell_two">#REF!</definedName>
    <definedName name="dhh_sell_two_clear">#REF!</definedName>
    <definedName name="pn_assset_shortcode">#REF!</definedName>
    <definedName name="pn_datase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06" i="5" l="1"/>
  <c r="U107" i="5"/>
  <c r="U108" i="5"/>
  <c r="U109" i="5"/>
  <c r="U110" i="5"/>
  <c r="U111" i="5"/>
  <c r="U112" i="5"/>
  <c r="U105" i="5"/>
  <c r="U98" i="5"/>
  <c r="U99" i="5"/>
  <c r="U100" i="5"/>
  <c r="U101" i="5"/>
  <c r="U102" i="5"/>
  <c r="U103" i="5"/>
  <c r="U104" i="5"/>
  <c r="U97" i="5"/>
  <c r="U90" i="5"/>
  <c r="U91" i="5"/>
  <c r="U92" i="5"/>
  <c r="U93" i="5"/>
  <c r="U94" i="5"/>
  <c r="U95" i="5"/>
  <c r="U96" i="5"/>
  <c r="U89" i="5"/>
  <c r="U82" i="5"/>
  <c r="U83" i="5"/>
  <c r="U84" i="5"/>
  <c r="U85" i="5"/>
  <c r="U86" i="5"/>
  <c r="U87" i="5"/>
  <c r="U88" i="5"/>
  <c r="U81" i="5"/>
  <c r="U74" i="5"/>
  <c r="U75" i="5"/>
  <c r="U76" i="5"/>
  <c r="U77" i="5"/>
  <c r="U78" i="5"/>
  <c r="U79" i="5"/>
  <c r="U80" i="5"/>
  <c r="U73" i="5"/>
  <c r="U66" i="5"/>
  <c r="U67" i="5"/>
  <c r="U68" i="5"/>
  <c r="U69" i="5"/>
  <c r="U70" i="5"/>
  <c r="U71" i="5"/>
  <c r="U72" i="5"/>
  <c r="U65" i="5"/>
  <c r="AA98" i="5"/>
  <c r="AA99" i="5"/>
  <c r="AA100" i="5"/>
  <c r="AA101" i="5"/>
  <c r="AA102" i="5"/>
  <c r="AA103" i="5"/>
  <c r="AA104" i="5"/>
  <c r="AA97" i="5"/>
  <c r="AA106" i="5"/>
  <c r="AA107" i="5"/>
  <c r="AA108" i="5"/>
  <c r="AA109" i="5"/>
  <c r="AA110" i="5"/>
  <c r="AA111" i="5"/>
  <c r="AA112" i="5"/>
  <c r="AA105" i="5"/>
  <c r="AA90" i="5"/>
  <c r="AA91" i="5"/>
  <c r="AA92" i="5"/>
  <c r="AA93" i="5"/>
  <c r="AA94" i="5"/>
  <c r="AA95" i="5"/>
  <c r="AA96" i="5"/>
  <c r="AA89" i="5"/>
  <c r="AA74" i="5"/>
  <c r="AA75" i="5"/>
  <c r="AA76" i="5"/>
  <c r="AA77" i="5"/>
  <c r="AA78" i="5"/>
  <c r="AA79" i="5"/>
  <c r="AA80" i="5"/>
  <c r="AA81" i="5"/>
  <c r="AA82" i="5"/>
  <c r="AA83" i="5"/>
  <c r="AA84" i="5"/>
  <c r="AA85" i="5"/>
  <c r="AA86" i="5"/>
  <c r="AA87" i="5"/>
  <c r="AA88" i="5"/>
  <c r="AA73" i="5"/>
  <c r="AA66" i="5"/>
  <c r="AA67" i="5"/>
  <c r="AA68" i="5"/>
  <c r="AA69" i="5"/>
  <c r="AA70" i="5"/>
  <c r="AA71" i="5"/>
  <c r="AA72" i="5"/>
  <c r="AA65" i="5"/>
  <c r="T106" i="5"/>
  <c r="T107" i="5"/>
  <c r="T108" i="5"/>
  <c r="T109" i="5"/>
  <c r="T110" i="5"/>
  <c r="S110" i="5" s="1"/>
  <c r="T111" i="5"/>
  <c r="S111" i="5" s="1"/>
  <c r="T112" i="5"/>
  <c r="S112" i="5" s="1"/>
  <c r="T105" i="5"/>
  <c r="Z106" i="5"/>
  <c r="Z107" i="5"/>
  <c r="Z108" i="5"/>
  <c r="Z109" i="5"/>
  <c r="Z110" i="5"/>
  <c r="Z111" i="5"/>
  <c r="Z112" i="5"/>
  <c r="Z105" i="5"/>
  <c r="Y105" i="5" s="1"/>
  <c r="Z98" i="5"/>
  <c r="Z99" i="5"/>
  <c r="Y99" i="5" s="1"/>
  <c r="Z100" i="5"/>
  <c r="Y100" i="5" s="1"/>
  <c r="Z101" i="5"/>
  <c r="Y101" i="5" s="1"/>
  <c r="Z102" i="5"/>
  <c r="Y102" i="5" s="1"/>
  <c r="Z103" i="5"/>
  <c r="Z104" i="5"/>
  <c r="Y108" i="5"/>
  <c r="Y109" i="5"/>
  <c r="Y110" i="5"/>
  <c r="Y111" i="5"/>
  <c r="Y112" i="5"/>
  <c r="Z97" i="5"/>
  <c r="T98" i="5"/>
  <c r="T99" i="5"/>
  <c r="T100" i="5"/>
  <c r="T101" i="5"/>
  <c r="T102" i="5"/>
  <c r="S102" i="5" s="1"/>
  <c r="T103" i="5"/>
  <c r="S103" i="5" s="1"/>
  <c r="T104" i="5"/>
  <c r="S104" i="5" s="1"/>
  <c r="S105" i="5"/>
  <c r="S106" i="5"/>
  <c r="S107" i="5"/>
  <c r="S109" i="5"/>
  <c r="T97" i="5"/>
  <c r="Z90" i="5"/>
  <c r="Z91" i="5"/>
  <c r="Z92" i="5"/>
  <c r="Z93" i="5"/>
  <c r="Z94" i="5"/>
  <c r="Z95" i="5"/>
  <c r="Z96" i="5"/>
  <c r="Y96" i="5" s="1"/>
  <c r="Y97" i="5"/>
  <c r="Y98" i="5"/>
  <c r="Z89" i="5"/>
  <c r="T90" i="5"/>
  <c r="T91" i="5"/>
  <c r="T92" i="5"/>
  <c r="T93" i="5"/>
  <c r="T94" i="5"/>
  <c r="T95" i="5"/>
  <c r="S95" i="5" s="1"/>
  <c r="T96" i="5"/>
  <c r="S97" i="5"/>
  <c r="S98" i="5"/>
  <c r="S99" i="5"/>
  <c r="S100" i="5"/>
  <c r="S101" i="5"/>
  <c r="T89" i="5"/>
  <c r="Z82" i="5"/>
  <c r="Z83" i="5"/>
  <c r="Z84" i="5"/>
  <c r="Z85" i="5"/>
  <c r="Y85" i="5" s="1"/>
  <c r="Z86" i="5"/>
  <c r="Y86" i="5" s="1"/>
  <c r="Z87" i="5"/>
  <c r="Z88" i="5"/>
  <c r="Y88" i="5" s="1"/>
  <c r="Y89" i="5"/>
  <c r="Y90" i="5"/>
  <c r="Y92" i="5"/>
  <c r="Y93" i="5"/>
  <c r="Y94" i="5"/>
  <c r="Y103" i="5"/>
  <c r="Y104" i="5"/>
  <c r="Z81" i="5"/>
  <c r="T82" i="5"/>
  <c r="T83" i="5"/>
  <c r="T84" i="5"/>
  <c r="T85" i="5"/>
  <c r="T86" i="5"/>
  <c r="T87" i="5"/>
  <c r="T88" i="5"/>
  <c r="S91" i="5"/>
  <c r="S92" i="5"/>
  <c r="S93" i="5"/>
  <c r="T81" i="5"/>
  <c r="Z74" i="5"/>
  <c r="Z75" i="5"/>
  <c r="Z76" i="5"/>
  <c r="Y76" i="5" s="1"/>
  <c r="Z77" i="5"/>
  <c r="Y77" i="5" s="1"/>
  <c r="Z78" i="5"/>
  <c r="Y78" i="5" s="1"/>
  <c r="Z79" i="5"/>
  <c r="Z80" i="5"/>
  <c r="Y80" i="5" s="1"/>
  <c r="Y83" i="5"/>
  <c r="Y84" i="5"/>
  <c r="Y106" i="5"/>
  <c r="Y107" i="5"/>
  <c r="Z73" i="5"/>
  <c r="T74" i="5"/>
  <c r="S74" i="5" s="1"/>
  <c r="T75" i="5"/>
  <c r="S75" i="5" s="1"/>
  <c r="T76" i="5"/>
  <c r="T77" i="5"/>
  <c r="S77" i="5" s="1"/>
  <c r="T78" i="5"/>
  <c r="S78" i="5" s="1"/>
  <c r="T79" i="5"/>
  <c r="T80" i="5"/>
  <c r="S85" i="5"/>
  <c r="S86" i="5"/>
  <c r="S88" i="5"/>
  <c r="S89" i="5"/>
  <c r="S90" i="5"/>
  <c r="T73" i="5"/>
  <c r="S73" i="5" s="1"/>
  <c r="Z66" i="5"/>
  <c r="Z67" i="5"/>
  <c r="Z68" i="5"/>
  <c r="Z69" i="5"/>
  <c r="Y69" i="5" s="1"/>
  <c r="Z70" i="5"/>
  <c r="Z71" i="5"/>
  <c r="Z72" i="5"/>
  <c r="Y72" i="5" s="1"/>
  <c r="Y73" i="5"/>
  <c r="Y75" i="5"/>
  <c r="Z65" i="5"/>
  <c r="T66" i="5"/>
  <c r="S66" i="5" s="1"/>
  <c r="T67" i="5"/>
  <c r="S67" i="5" s="1"/>
  <c r="T68" i="5"/>
  <c r="S68" i="5" s="1"/>
  <c r="T69" i="5"/>
  <c r="S69" i="5" s="1"/>
  <c r="T70" i="5"/>
  <c r="S70" i="5" s="1"/>
  <c r="T71" i="5"/>
  <c r="T72" i="5"/>
  <c r="S72" i="5" s="1"/>
  <c r="S79" i="5"/>
  <c r="S81" i="5"/>
  <c r="S82" i="5"/>
  <c r="S87" i="5"/>
  <c r="S94" i="5"/>
  <c r="T65" i="5"/>
  <c r="J63" i="5"/>
  <c r="K63" i="5"/>
  <c r="N63" i="5"/>
  <c r="L63" i="5" s="1"/>
  <c r="J64" i="5"/>
  <c r="K64" i="5"/>
  <c r="N64" i="5"/>
  <c r="L64" i="5" s="1"/>
  <c r="J65" i="5"/>
  <c r="K65" i="5"/>
  <c r="N65" i="5"/>
  <c r="L65" i="5" s="1"/>
  <c r="J66" i="5"/>
  <c r="K66" i="5"/>
  <c r="N66" i="5"/>
  <c r="L66" i="5" s="1"/>
  <c r="J67" i="5"/>
  <c r="K67" i="5"/>
  <c r="N67" i="5"/>
  <c r="L67" i="5" s="1"/>
  <c r="J68" i="5"/>
  <c r="K68" i="5"/>
  <c r="N68" i="5"/>
  <c r="L68" i="5" s="1"/>
  <c r="J69" i="5"/>
  <c r="K69" i="5"/>
  <c r="N69" i="5"/>
  <c r="L69" i="5" s="1"/>
  <c r="N72" i="5"/>
  <c r="H65" i="5"/>
  <c r="H66" i="5"/>
  <c r="H67" i="5"/>
  <c r="H68" i="5"/>
  <c r="H69" i="5"/>
  <c r="H70" i="5"/>
  <c r="J70" i="5" s="1"/>
  <c r="H71" i="5"/>
  <c r="J71" i="5" s="1"/>
  <c r="H72" i="5"/>
  <c r="J72" i="5" s="1"/>
  <c r="H73" i="5"/>
  <c r="J73" i="5" s="1"/>
  <c r="S108" i="5"/>
  <c r="S96" i="5"/>
  <c r="Y95" i="5"/>
  <c r="Y91" i="5"/>
  <c r="Y87" i="5"/>
  <c r="S84" i="5"/>
  <c r="S83" i="5"/>
  <c r="Y82" i="5"/>
  <c r="Y81" i="5"/>
  <c r="S80" i="5"/>
  <c r="Y79" i="5"/>
  <c r="S76" i="5"/>
  <c r="Y74" i="5"/>
  <c r="Y71" i="5"/>
  <c r="S71" i="5"/>
  <c r="Y70" i="5"/>
  <c r="Y68" i="5"/>
  <c r="Y67" i="5"/>
  <c r="Y66" i="5"/>
  <c r="Y65" i="5"/>
  <c r="S65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17" i="5"/>
  <c r="E11" i="5"/>
  <c r="P17" i="5" s="1"/>
  <c r="O17" i="5" s="1"/>
  <c r="M17" i="5" s="1"/>
  <c r="J17" i="5"/>
  <c r="K17" i="5"/>
  <c r="K72" i="5" l="1"/>
  <c r="N71" i="5"/>
  <c r="K71" i="5"/>
  <c r="N70" i="5"/>
  <c r="L70" i="5" s="1"/>
  <c r="K70" i="5"/>
  <c r="N73" i="5"/>
  <c r="L73" i="5" s="1"/>
  <c r="K73" i="5"/>
  <c r="P67" i="5"/>
  <c r="L72" i="5"/>
  <c r="L71" i="5"/>
  <c r="W65" i="5"/>
  <c r="H74" i="5"/>
  <c r="I65" i="5"/>
  <c r="W67" i="5"/>
  <c r="I66" i="5"/>
  <c r="W66" i="5"/>
  <c r="P18" i="5"/>
  <c r="O18" i="5" s="1"/>
  <c r="M18" i="5" s="1"/>
  <c r="T52" i="5"/>
  <c r="T53" i="5"/>
  <c r="T54" i="5"/>
  <c r="T55" i="5"/>
  <c r="T56" i="5"/>
  <c r="J74" i="5" l="1"/>
  <c r="N74" i="5"/>
  <c r="L74" i="5" s="1"/>
  <c r="K74" i="5"/>
  <c r="P68" i="5"/>
  <c r="O67" i="5"/>
  <c r="M67" i="5" s="1"/>
  <c r="H75" i="5"/>
  <c r="I67" i="5"/>
  <c r="W68" i="5"/>
  <c r="I68" i="5"/>
  <c r="P19" i="5"/>
  <c r="O19" i="5" s="1"/>
  <c r="M19" i="5" s="1"/>
  <c r="AA64" i="5"/>
  <c r="Z64" i="5"/>
  <c r="Y64" i="5" s="1"/>
  <c r="U64" i="5"/>
  <c r="T64" i="5"/>
  <c r="S64" i="5" s="1"/>
  <c r="AA63" i="5"/>
  <c r="Z63" i="5"/>
  <c r="Y63" i="5" s="1"/>
  <c r="U63" i="5"/>
  <c r="T63" i="5"/>
  <c r="S63" i="5" s="1"/>
  <c r="AA62" i="5"/>
  <c r="Z62" i="5"/>
  <c r="Y62" i="5" s="1"/>
  <c r="U62" i="5"/>
  <c r="T62" i="5"/>
  <c r="S62" i="5" s="1"/>
  <c r="AA61" i="5"/>
  <c r="Z61" i="5"/>
  <c r="Y61" i="5" s="1"/>
  <c r="U61" i="5"/>
  <c r="T61" i="5"/>
  <c r="S61" i="5" s="1"/>
  <c r="AA60" i="5"/>
  <c r="Z60" i="5"/>
  <c r="Y60" i="5" s="1"/>
  <c r="U60" i="5"/>
  <c r="T60" i="5"/>
  <c r="S60" i="5" s="1"/>
  <c r="AA59" i="5"/>
  <c r="Z59" i="5"/>
  <c r="Y59" i="5" s="1"/>
  <c r="U59" i="5"/>
  <c r="T59" i="5"/>
  <c r="S59" i="5" s="1"/>
  <c r="AA58" i="5"/>
  <c r="Z58" i="5"/>
  <c r="Y58" i="5" s="1"/>
  <c r="U58" i="5"/>
  <c r="T58" i="5"/>
  <c r="S58" i="5" s="1"/>
  <c r="AA57" i="5"/>
  <c r="Z57" i="5"/>
  <c r="Y57" i="5" s="1"/>
  <c r="U57" i="5"/>
  <c r="T57" i="5"/>
  <c r="S57" i="5" s="1"/>
  <c r="AA56" i="5"/>
  <c r="Z56" i="5"/>
  <c r="Y56" i="5" s="1"/>
  <c r="U56" i="5"/>
  <c r="S56" i="5"/>
  <c r="AA55" i="5"/>
  <c r="Z55" i="5"/>
  <c r="Y55" i="5" s="1"/>
  <c r="U55" i="5"/>
  <c r="S55" i="5"/>
  <c r="AA54" i="5"/>
  <c r="Z54" i="5"/>
  <c r="Y54" i="5" s="1"/>
  <c r="U54" i="5"/>
  <c r="S54" i="5"/>
  <c r="AA53" i="5"/>
  <c r="Z53" i="5"/>
  <c r="Y53" i="5" s="1"/>
  <c r="U53" i="5"/>
  <c r="S53" i="5"/>
  <c r="AA52" i="5"/>
  <c r="Z52" i="5"/>
  <c r="Y52" i="5" s="1"/>
  <c r="U52" i="5"/>
  <c r="S52" i="5"/>
  <c r="AA51" i="5"/>
  <c r="Z51" i="5"/>
  <c r="Y51" i="5" s="1"/>
  <c r="U51" i="5"/>
  <c r="T51" i="5"/>
  <c r="S51" i="5" s="1"/>
  <c r="AA50" i="5"/>
  <c r="Z50" i="5"/>
  <c r="Y50" i="5" s="1"/>
  <c r="U50" i="5"/>
  <c r="T50" i="5"/>
  <c r="S50" i="5" s="1"/>
  <c r="AA49" i="5"/>
  <c r="Z49" i="5"/>
  <c r="Y49" i="5" s="1"/>
  <c r="U49" i="5"/>
  <c r="T49" i="5"/>
  <c r="S49" i="5" s="1"/>
  <c r="AA48" i="5"/>
  <c r="Z48" i="5"/>
  <c r="Y48" i="5" s="1"/>
  <c r="U48" i="5"/>
  <c r="T48" i="5"/>
  <c r="S48" i="5" s="1"/>
  <c r="AA47" i="5"/>
  <c r="Z47" i="5"/>
  <c r="Y47" i="5" s="1"/>
  <c r="U47" i="5"/>
  <c r="T47" i="5"/>
  <c r="S47" i="5" s="1"/>
  <c r="AA46" i="5"/>
  <c r="Z46" i="5"/>
  <c r="Y46" i="5" s="1"/>
  <c r="U46" i="5"/>
  <c r="T46" i="5"/>
  <c r="S46" i="5" s="1"/>
  <c r="AA45" i="5"/>
  <c r="Z45" i="5"/>
  <c r="Y45" i="5" s="1"/>
  <c r="U45" i="5"/>
  <c r="T45" i="5"/>
  <c r="S45" i="5" s="1"/>
  <c r="AA44" i="5"/>
  <c r="Z44" i="5"/>
  <c r="Y44" i="5" s="1"/>
  <c r="U44" i="5"/>
  <c r="T44" i="5"/>
  <c r="S44" i="5" s="1"/>
  <c r="AA43" i="5"/>
  <c r="Z43" i="5"/>
  <c r="Y43" i="5" s="1"/>
  <c r="U43" i="5"/>
  <c r="T43" i="5"/>
  <c r="S43" i="5" s="1"/>
  <c r="AA42" i="5"/>
  <c r="Z42" i="5"/>
  <c r="Y42" i="5" s="1"/>
  <c r="U42" i="5"/>
  <c r="T42" i="5"/>
  <c r="S42" i="5" s="1"/>
  <c r="AA41" i="5"/>
  <c r="Z41" i="5"/>
  <c r="Y41" i="5" s="1"/>
  <c r="U41" i="5"/>
  <c r="T41" i="5"/>
  <c r="S41" i="5" s="1"/>
  <c r="AA40" i="5"/>
  <c r="Z40" i="5"/>
  <c r="Y40" i="5" s="1"/>
  <c r="U40" i="5"/>
  <c r="T40" i="5"/>
  <c r="S40" i="5" s="1"/>
  <c r="AA39" i="5"/>
  <c r="Z39" i="5"/>
  <c r="Y39" i="5" s="1"/>
  <c r="U39" i="5"/>
  <c r="T39" i="5"/>
  <c r="S39" i="5" s="1"/>
  <c r="AA38" i="5"/>
  <c r="Z38" i="5"/>
  <c r="Y38" i="5" s="1"/>
  <c r="U38" i="5"/>
  <c r="T38" i="5"/>
  <c r="S38" i="5" s="1"/>
  <c r="AA37" i="5"/>
  <c r="Z37" i="5"/>
  <c r="Y37" i="5" s="1"/>
  <c r="U37" i="5"/>
  <c r="T37" i="5"/>
  <c r="S37" i="5" s="1"/>
  <c r="AA36" i="5"/>
  <c r="Z36" i="5"/>
  <c r="Y36" i="5" s="1"/>
  <c r="U36" i="5"/>
  <c r="T36" i="5"/>
  <c r="S36" i="5" s="1"/>
  <c r="AA35" i="5"/>
  <c r="Z35" i="5"/>
  <c r="Y35" i="5" s="1"/>
  <c r="U35" i="5"/>
  <c r="T35" i="5"/>
  <c r="S35" i="5" s="1"/>
  <c r="AA34" i="5"/>
  <c r="Z34" i="5"/>
  <c r="Y34" i="5" s="1"/>
  <c r="U34" i="5"/>
  <c r="T34" i="5"/>
  <c r="S34" i="5" s="1"/>
  <c r="AA33" i="5"/>
  <c r="Z33" i="5"/>
  <c r="Y33" i="5" s="1"/>
  <c r="U33" i="5"/>
  <c r="T33" i="5"/>
  <c r="S33" i="5" s="1"/>
  <c r="AA32" i="5"/>
  <c r="Z32" i="5"/>
  <c r="Y32" i="5" s="1"/>
  <c r="U32" i="5"/>
  <c r="T32" i="5"/>
  <c r="S32" i="5" s="1"/>
  <c r="AA31" i="5"/>
  <c r="Z31" i="5"/>
  <c r="Y31" i="5" s="1"/>
  <c r="U31" i="5"/>
  <c r="T31" i="5"/>
  <c r="S31" i="5" s="1"/>
  <c r="AA30" i="5"/>
  <c r="Z30" i="5"/>
  <c r="Y30" i="5" s="1"/>
  <c r="U30" i="5"/>
  <c r="T30" i="5"/>
  <c r="S30" i="5" s="1"/>
  <c r="AA29" i="5"/>
  <c r="Z29" i="5"/>
  <c r="Y29" i="5" s="1"/>
  <c r="U29" i="5"/>
  <c r="T29" i="5"/>
  <c r="S29" i="5" s="1"/>
  <c r="AA28" i="5"/>
  <c r="Z28" i="5"/>
  <c r="Y28" i="5" s="1"/>
  <c r="U28" i="5"/>
  <c r="T28" i="5"/>
  <c r="S28" i="5" s="1"/>
  <c r="AA27" i="5"/>
  <c r="Z27" i="5"/>
  <c r="Y27" i="5" s="1"/>
  <c r="U27" i="5"/>
  <c r="T27" i="5"/>
  <c r="S27" i="5" s="1"/>
  <c r="AA26" i="5"/>
  <c r="Z26" i="5"/>
  <c r="Y26" i="5" s="1"/>
  <c r="U26" i="5"/>
  <c r="T26" i="5"/>
  <c r="S26" i="5" s="1"/>
  <c r="AA25" i="5"/>
  <c r="Z25" i="5"/>
  <c r="Y25" i="5" s="1"/>
  <c r="U25" i="5"/>
  <c r="T25" i="5"/>
  <c r="S25" i="5" s="1"/>
  <c r="AA24" i="5"/>
  <c r="Z24" i="5"/>
  <c r="Y24" i="5" s="1"/>
  <c r="U24" i="5"/>
  <c r="T24" i="5"/>
  <c r="S24" i="5" s="1"/>
  <c r="AA23" i="5"/>
  <c r="Z23" i="5"/>
  <c r="Y23" i="5" s="1"/>
  <c r="U23" i="5"/>
  <c r="T23" i="5"/>
  <c r="S23" i="5" s="1"/>
  <c r="AA22" i="5"/>
  <c r="Z22" i="5"/>
  <c r="Y22" i="5" s="1"/>
  <c r="U22" i="5"/>
  <c r="T22" i="5"/>
  <c r="S22" i="5" s="1"/>
  <c r="AA21" i="5"/>
  <c r="Z21" i="5"/>
  <c r="Y21" i="5" s="1"/>
  <c r="U21" i="5"/>
  <c r="T21" i="5"/>
  <c r="S21" i="5" s="1"/>
  <c r="AA20" i="5"/>
  <c r="Z20" i="5"/>
  <c r="Y20" i="5" s="1"/>
  <c r="U20" i="5"/>
  <c r="T20" i="5"/>
  <c r="S20" i="5" s="1"/>
  <c r="AA19" i="5"/>
  <c r="Z19" i="5"/>
  <c r="Y19" i="5" s="1"/>
  <c r="U19" i="5"/>
  <c r="T19" i="5"/>
  <c r="S19" i="5" s="1"/>
  <c r="AA18" i="5"/>
  <c r="Z18" i="5"/>
  <c r="U18" i="5"/>
  <c r="T18" i="5"/>
  <c r="S18" i="5" s="1"/>
  <c r="H18" i="5"/>
  <c r="AA17" i="5"/>
  <c r="Z17" i="5"/>
  <c r="U17" i="5"/>
  <c r="T17" i="5"/>
  <c r="S17" i="5" s="1"/>
  <c r="B15" i="5"/>
  <c r="B17" i="5" s="1"/>
  <c r="B18" i="5" s="1"/>
  <c r="A18" i="5" s="1"/>
  <c r="Q18" i="5" s="1"/>
  <c r="J75" i="5" l="1"/>
  <c r="K75" i="5"/>
  <c r="N75" i="5"/>
  <c r="L75" i="5" s="1"/>
  <c r="O68" i="5"/>
  <c r="M68" i="5" s="1"/>
  <c r="P69" i="5"/>
  <c r="H76" i="5"/>
  <c r="W69" i="5"/>
  <c r="P20" i="5"/>
  <c r="O20" i="5" s="1"/>
  <c r="M20" i="5" s="1"/>
  <c r="H19" i="5"/>
  <c r="J19" i="5"/>
  <c r="K19" i="5"/>
  <c r="J18" i="5"/>
  <c r="K18" i="5"/>
  <c r="I17" i="5"/>
  <c r="A17" i="5"/>
  <c r="Q17" i="5" s="1"/>
  <c r="Y18" i="5"/>
  <c r="W18" i="5" s="1"/>
  <c r="B19" i="5"/>
  <c r="Y17" i="5"/>
  <c r="W17" i="5" s="1"/>
  <c r="W19" i="5"/>
  <c r="H20" i="5"/>
  <c r="J76" i="5" l="1"/>
  <c r="K76" i="5"/>
  <c r="N76" i="5"/>
  <c r="L76" i="5" s="1"/>
  <c r="O69" i="5"/>
  <c r="M69" i="5" s="1"/>
  <c r="P70" i="5"/>
  <c r="H77" i="5"/>
  <c r="I70" i="5"/>
  <c r="W70" i="5"/>
  <c r="I69" i="5"/>
  <c r="P21" i="5"/>
  <c r="O21" i="5" s="1"/>
  <c r="M21" i="5" s="1"/>
  <c r="I19" i="5"/>
  <c r="J20" i="5"/>
  <c r="K20" i="5"/>
  <c r="A19" i="5"/>
  <c r="Q19" i="5" s="1"/>
  <c r="B20" i="5"/>
  <c r="I18" i="5"/>
  <c r="W20" i="5"/>
  <c r="H21" i="5"/>
  <c r="J77" i="5" l="1"/>
  <c r="K77" i="5"/>
  <c r="N77" i="5"/>
  <c r="L77" i="5" s="1"/>
  <c r="O70" i="5"/>
  <c r="M70" i="5" s="1"/>
  <c r="P71" i="5"/>
  <c r="H78" i="5"/>
  <c r="W71" i="5"/>
  <c r="P22" i="5"/>
  <c r="O22" i="5" s="1"/>
  <c r="M22" i="5" s="1"/>
  <c r="J21" i="5"/>
  <c r="K21" i="5"/>
  <c r="I20" i="5"/>
  <c r="H22" i="5"/>
  <c r="W21" i="5"/>
  <c r="A20" i="5"/>
  <c r="Q20" i="5" s="1"/>
  <c r="B21" i="5"/>
  <c r="K78" i="5" l="1"/>
  <c r="N78" i="5"/>
  <c r="L78" i="5" s="1"/>
  <c r="J78" i="5"/>
  <c r="O71" i="5"/>
  <c r="M71" i="5" s="1"/>
  <c r="P72" i="5"/>
  <c r="I71" i="5"/>
  <c r="H79" i="5"/>
  <c r="W72" i="5"/>
  <c r="P23" i="5"/>
  <c r="O23" i="5" s="1"/>
  <c r="M23" i="5" s="1"/>
  <c r="I21" i="5"/>
  <c r="J22" i="5"/>
  <c r="K22" i="5"/>
  <c r="A21" i="5"/>
  <c r="Q21" i="5" s="1"/>
  <c r="B22" i="5"/>
  <c r="W22" i="5"/>
  <c r="H23" i="5"/>
  <c r="J79" i="5" l="1"/>
  <c r="K79" i="5"/>
  <c r="N79" i="5"/>
  <c r="L79" i="5" s="1"/>
  <c r="O72" i="5"/>
  <c r="M72" i="5" s="1"/>
  <c r="P73" i="5"/>
  <c r="H80" i="5"/>
  <c r="I72" i="5"/>
  <c r="W73" i="5"/>
  <c r="P24" i="5"/>
  <c r="O24" i="5" s="1"/>
  <c r="M24" i="5" s="1"/>
  <c r="I22" i="5"/>
  <c r="J23" i="5"/>
  <c r="K23" i="5"/>
  <c r="H24" i="5"/>
  <c r="W23" i="5"/>
  <c r="A22" i="5"/>
  <c r="Q22" i="5" s="1"/>
  <c r="B23" i="5"/>
  <c r="N80" i="5" l="1"/>
  <c r="L80" i="5" s="1"/>
  <c r="J80" i="5"/>
  <c r="K80" i="5"/>
  <c r="O73" i="5"/>
  <c r="M73" i="5" s="1"/>
  <c r="P74" i="5"/>
  <c r="H81" i="5"/>
  <c r="W74" i="5"/>
  <c r="I73" i="5"/>
  <c r="P25" i="5"/>
  <c r="O25" i="5" s="1"/>
  <c r="M25" i="5" s="1"/>
  <c r="I23" i="5"/>
  <c r="J24" i="5"/>
  <c r="K24" i="5"/>
  <c r="A23" i="5"/>
  <c r="Q23" i="5" s="1"/>
  <c r="B24" i="5"/>
  <c r="W24" i="5"/>
  <c r="H25" i="5"/>
  <c r="J81" i="5" l="1"/>
  <c r="K81" i="5"/>
  <c r="N81" i="5"/>
  <c r="L81" i="5" s="1"/>
  <c r="O74" i="5"/>
  <c r="M74" i="5" s="1"/>
  <c r="P75" i="5"/>
  <c r="H82" i="5"/>
  <c r="I74" i="5"/>
  <c r="I75" i="5"/>
  <c r="W75" i="5"/>
  <c r="P26" i="5"/>
  <c r="O26" i="5" s="1"/>
  <c r="M26" i="5" s="1"/>
  <c r="J25" i="5"/>
  <c r="K25" i="5"/>
  <c r="I24" i="5"/>
  <c r="H26" i="5"/>
  <c r="W25" i="5"/>
  <c r="A24" i="5"/>
  <c r="Q24" i="5" s="1"/>
  <c r="B25" i="5"/>
  <c r="K82" i="5" l="1"/>
  <c r="J82" i="5"/>
  <c r="N82" i="5"/>
  <c r="L82" i="5" s="1"/>
  <c r="O75" i="5"/>
  <c r="M75" i="5" s="1"/>
  <c r="P76" i="5"/>
  <c r="H83" i="5"/>
  <c r="W76" i="5"/>
  <c r="P27" i="5"/>
  <c r="O27" i="5" s="1"/>
  <c r="M27" i="5" s="1"/>
  <c r="I25" i="5"/>
  <c r="J26" i="5"/>
  <c r="K26" i="5"/>
  <c r="A25" i="5"/>
  <c r="Q25" i="5" s="1"/>
  <c r="B26" i="5"/>
  <c r="W26" i="5"/>
  <c r="H27" i="5"/>
  <c r="J83" i="5" l="1"/>
  <c r="N83" i="5"/>
  <c r="L83" i="5" s="1"/>
  <c r="K83" i="5"/>
  <c r="O76" i="5"/>
  <c r="M76" i="5" s="1"/>
  <c r="P77" i="5"/>
  <c r="H84" i="5"/>
  <c r="I76" i="5"/>
  <c r="W77" i="5"/>
  <c r="P28" i="5"/>
  <c r="O28" i="5" s="1"/>
  <c r="M28" i="5" s="1"/>
  <c r="J27" i="5"/>
  <c r="K27" i="5"/>
  <c r="I26" i="5"/>
  <c r="H28" i="5"/>
  <c r="W27" i="5"/>
  <c r="A26" i="5"/>
  <c r="Q26" i="5" s="1"/>
  <c r="B27" i="5"/>
  <c r="J84" i="5" l="1"/>
  <c r="K84" i="5"/>
  <c r="N84" i="5"/>
  <c r="L84" i="5" s="1"/>
  <c r="O77" i="5"/>
  <c r="M77" i="5" s="1"/>
  <c r="P78" i="5"/>
  <c r="H85" i="5"/>
  <c r="I77" i="5"/>
  <c r="W78" i="5"/>
  <c r="P29" i="5"/>
  <c r="O29" i="5" s="1"/>
  <c r="M29" i="5" s="1"/>
  <c r="I27" i="5"/>
  <c r="K28" i="5"/>
  <c r="J28" i="5"/>
  <c r="W28" i="5"/>
  <c r="H29" i="5"/>
  <c r="A27" i="5"/>
  <c r="Q27" i="5" s="1"/>
  <c r="B28" i="5"/>
  <c r="J85" i="5" l="1"/>
  <c r="K85" i="5"/>
  <c r="N85" i="5"/>
  <c r="L85" i="5" s="1"/>
  <c r="O78" i="5"/>
  <c r="M78" i="5" s="1"/>
  <c r="P79" i="5"/>
  <c r="H86" i="5"/>
  <c r="W79" i="5"/>
  <c r="I79" i="5"/>
  <c r="I78" i="5"/>
  <c r="P30" i="5"/>
  <c r="O30" i="5" s="1"/>
  <c r="M30" i="5" s="1"/>
  <c r="J29" i="5"/>
  <c r="K29" i="5"/>
  <c r="A28" i="5"/>
  <c r="Q28" i="5" s="1"/>
  <c r="B29" i="5"/>
  <c r="H30" i="5"/>
  <c r="W29" i="5"/>
  <c r="I28" i="5"/>
  <c r="N86" i="5" l="1"/>
  <c r="L86" i="5" s="1"/>
  <c r="J86" i="5"/>
  <c r="K86" i="5"/>
  <c r="O79" i="5"/>
  <c r="M79" i="5" s="1"/>
  <c r="P80" i="5"/>
  <c r="H87" i="5"/>
  <c r="W80" i="5"/>
  <c r="I80" i="5"/>
  <c r="P31" i="5"/>
  <c r="O31" i="5" s="1"/>
  <c r="M31" i="5" s="1"/>
  <c r="I29" i="5"/>
  <c r="J30" i="5"/>
  <c r="K30" i="5"/>
  <c r="W30" i="5"/>
  <c r="H31" i="5"/>
  <c r="A29" i="5"/>
  <c r="Q29" i="5" s="1"/>
  <c r="B30" i="5"/>
  <c r="J87" i="5" l="1"/>
  <c r="K87" i="5"/>
  <c r="N87" i="5"/>
  <c r="L87" i="5" s="1"/>
  <c r="O80" i="5"/>
  <c r="M80" i="5" s="1"/>
  <c r="P81" i="5"/>
  <c r="H88" i="5"/>
  <c r="W81" i="5"/>
  <c r="I81" i="5"/>
  <c r="P32" i="5"/>
  <c r="O32" i="5" s="1"/>
  <c r="M32" i="5" s="1"/>
  <c r="J31" i="5"/>
  <c r="K31" i="5"/>
  <c r="A30" i="5"/>
  <c r="Q30" i="5" s="1"/>
  <c r="B31" i="5"/>
  <c r="H32" i="5"/>
  <c r="W31" i="5"/>
  <c r="I30" i="5"/>
  <c r="J88" i="5" l="1"/>
  <c r="N88" i="5"/>
  <c r="L88" i="5" s="1"/>
  <c r="K88" i="5"/>
  <c r="O81" i="5"/>
  <c r="M81" i="5" s="1"/>
  <c r="P82" i="5"/>
  <c r="H89" i="5"/>
  <c r="I82" i="5"/>
  <c r="W82" i="5"/>
  <c r="P33" i="5"/>
  <c r="O33" i="5" s="1"/>
  <c r="M33" i="5" s="1"/>
  <c r="I31" i="5"/>
  <c r="J32" i="5"/>
  <c r="K32" i="5"/>
  <c r="W32" i="5"/>
  <c r="H33" i="5"/>
  <c r="A31" i="5"/>
  <c r="Q31" i="5" s="1"/>
  <c r="B32" i="5"/>
  <c r="J89" i="5" l="1"/>
  <c r="K89" i="5"/>
  <c r="N89" i="5"/>
  <c r="L89" i="5" s="1"/>
  <c r="O82" i="5"/>
  <c r="M82" i="5" s="1"/>
  <c r="P83" i="5"/>
  <c r="H90" i="5"/>
  <c r="I83" i="5"/>
  <c r="W83" i="5"/>
  <c r="P34" i="5"/>
  <c r="O34" i="5" s="1"/>
  <c r="M34" i="5" s="1"/>
  <c r="I32" i="5"/>
  <c r="J33" i="5"/>
  <c r="K33" i="5"/>
  <c r="A32" i="5"/>
  <c r="Q32" i="5" s="1"/>
  <c r="B33" i="5"/>
  <c r="H34" i="5"/>
  <c r="W33" i="5"/>
  <c r="J90" i="5" l="1"/>
  <c r="N90" i="5"/>
  <c r="L90" i="5" s="1"/>
  <c r="K90" i="5"/>
  <c r="O83" i="5"/>
  <c r="M83" i="5" s="1"/>
  <c r="P84" i="5"/>
  <c r="H91" i="5"/>
  <c r="W84" i="5"/>
  <c r="I84" i="5"/>
  <c r="P35" i="5"/>
  <c r="O35" i="5" s="1"/>
  <c r="M35" i="5" s="1"/>
  <c r="J34" i="5"/>
  <c r="K34" i="5"/>
  <c r="I33" i="5"/>
  <c r="W34" i="5"/>
  <c r="H35" i="5"/>
  <c r="A33" i="5"/>
  <c r="Q33" i="5" s="1"/>
  <c r="B34" i="5"/>
  <c r="J91" i="5" l="1"/>
  <c r="N91" i="5"/>
  <c r="L91" i="5" s="1"/>
  <c r="K91" i="5"/>
  <c r="O84" i="5"/>
  <c r="M84" i="5" s="1"/>
  <c r="P85" i="5"/>
  <c r="H92" i="5"/>
  <c r="W85" i="5"/>
  <c r="I85" i="5"/>
  <c r="P36" i="5"/>
  <c r="O36" i="5" s="1"/>
  <c r="M36" i="5" s="1"/>
  <c r="K35" i="5"/>
  <c r="J35" i="5"/>
  <c r="I34" i="5"/>
  <c r="A34" i="5"/>
  <c r="Q34" i="5" s="1"/>
  <c r="B35" i="5"/>
  <c r="H36" i="5"/>
  <c r="W35" i="5"/>
  <c r="J92" i="5" l="1"/>
  <c r="K92" i="5"/>
  <c r="N92" i="5"/>
  <c r="L92" i="5" s="1"/>
  <c r="O85" i="5"/>
  <c r="M85" i="5" s="1"/>
  <c r="P86" i="5"/>
  <c r="H93" i="5"/>
  <c r="W86" i="5"/>
  <c r="P37" i="5"/>
  <c r="O37" i="5" s="1"/>
  <c r="M37" i="5" s="1"/>
  <c r="I35" i="5"/>
  <c r="K36" i="5"/>
  <c r="J36" i="5"/>
  <c r="W36" i="5"/>
  <c r="H37" i="5"/>
  <c r="A35" i="5"/>
  <c r="Q35" i="5" s="1"/>
  <c r="B36" i="5"/>
  <c r="J93" i="5" l="1"/>
  <c r="K93" i="5"/>
  <c r="N93" i="5"/>
  <c r="L93" i="5" s="1"/>
  <c r="O86" i="5"/>
  <c r="M86" i="5" s="1"/>
  <c r="P87" i="5"/>
  <c r="H94" i="5"/>
  <c r="W87" i="5"/>
  <c r="I87" i="5"/>
  <c r="I86" i="5"/>
  <c r="P38" i="5"/>
  <c r="O38" i="5" s="1"/>
  <c r="M38" i="5" s="1"/>
  <c r="J37" i="5"/>
  <c r="K37" i="5"/>
  <c r="I36" i="5"/>
  <c r="A36" i="5"/>
  <c r="Q36" i="5" s="1"/>
  <c r="B37" i="5"/>
  <c r="H38" i="5"/>
  <c r="W37" i="5"/>
  <c r="J94" i="5" l="1"/>
  <c r="K94" i="5"/>
  <c r="N94" i="5"/>
  <c r="L94" i="5" s="1"/>
  <c r="O87" i="5"/>
  <c r="M87" i="5" s="1"/>
  <c r="P88" i="5"/>
  <c r="H95" i="5"/>
  <c r="W88" i="5"/>
  <c r="P39" i="5"/>
  <c r="O39" i="5" s="1"/>
  <c r="M39" i="5" s="1"/>
  <c r="I37" i="5"/>
  <c r="J38" i="5"/>
  <c r="K38" i="5"/>
  <c r="A37" i="5"/>
  <c r="Q37" i="5" s="1"/>
  <c r="B38" i="5"/>
  <c r="W38" i="5"/>
  <c r="H39" i="5"/>
  <c r="J95" i="5" l="1"/>
  <c r="K95" i="5"/>
  <c r="N95" i="5"/>
  <c r="L95" i="5" s="1"/>
  <c r="O88" i="5"/>
  <c r="M88" i="5" s="1"/>
  <c r="P89" i="5"/>
  <c r="H96" i="5"/>
  <c r="I88" i="5"/>
  <c r="W89" i="5"/>
  <c r="I89" i="5"/>
  <c r="P40" i="5"/>
  <c r="O40" i="5" s="1"/>
  <c r="M40" i="5" s="1"/>
  <c r="K39" i="5"/>
  <c r="J39" i="5"/>
  <c r="I38" i="5"/>
  <c r="H40" i="5"/>
  <c r="W39" i="5"/>
  <c r="A38" i="5"/>
  <c r="Q38" i="5" s="1"/>
  <c r="B39" i="5"/>
  <c r="J96" i="5" l="1"/>
  <c r="K96" i="5"/>
  <c r="N96" i="5"/>
  <c r="L96" i="5" s="1"/>
  <c r="O89" i="5"/>
  <c r="M89" i="5" s="1"/>
  <c r="P90" i="5"/>
  <c r="H97" i="5"/>
  <c r="W90" i="5"/>
  <c r="P41" i="5"/>
  <c r="O41" i="5" s="1"/>
  <c r="M41" i="5" s="1"/>
  <c r="J40" i="5"/>
  <c r="K40" i="5"/>
  <c r="I39" i="5"/>
  <c r="A39" i="5"/>
  <c r="Q39" i="5" s="1"/>
  <c r="B40" i="5"/>
  <c r="W40" i="5"/>
  <c r="H41" i="5"/>
  <c r="J97" i="5" l="1"/>
  <c r="K97" i="5"/>
  <c r="N97" i="5"/>
  <c r="L97" i="5" s="1"/>
  <c r="O90" i="5"/>
  <c r="M90" i="5" s="1"/>
  <c r="P91" i="5"/>
  <c r="H98" i="5"/>
  <c r="W91" i="5"/>
  <c r="I90" i="5"/>
  <c r="P42" i="5"/>
  <c r="O42" i="5" s="1"/>
  <c r="M42" i="5" s="1"/>
  <c r="J41" i="5"/>
  <c r="K41" i="5"/>
  <c r="W41" i="5"/>
  <c r="I40" i="5"/>
  <c r="A40" i="5"/>
  <c r="Q40" i="5" s="1"/>
  <c r="B41" i="5"/>
  <c r="J98" i="5" l="1"/>
  <c r="K98" i="5"/>
  <c r="N98" i="5"/>
  <c r="L98" i="5" s="1"/>
  <c r="O91" i="5"/>
  <c r="M91" i="5" s="1"/>
  <c r="P92" i="5"/>
  <c r="H99" i="5"/>
  <c r="I91" i="5"/>
  <c r="W92" i="5"/>
  <c r="P43" i="5"/>
  <c r="O43" i="5" s="1"/>
  <c r="M43" i="5" s="1"/>
  <c r="A41" i="5"/>
  <c r="Q41" i="5" s="1"/>
  <c r="B42" i="5"/>
  <c r="J99" i="5" l="1"/>
  <c r="K99" i="5"/>
  <c r="N99" i="5"/>
  <c r="L99" i="5" s="1"/>
  <c r="O92" i="5"/>
  <c r="M92" i="5" s="1"/>
  <c r="P93" i="5"/>
  <c r="H100" i="5"/>
  <c r="I92" i="5"/>
  <c r="W93" i="5"/>
  <c r="I93" i="5"/>
  <c r="P44" i="5"/>
  <c r="O44" i="5" s="1"/>
  <c r="M44" i="5" s="1"/>
  <c r="A42" i="5"/>
  <c r="Q42" i="5" s="1"/>
  <c r="B43" i="5"/>
  <c r="N100" i="5" l="1"/>
  <c r="L100" i="5" s="1"/>
  <c r="J100" i="5"/>
  <c r="K100" i="5"/>
  <c r="O93" i="5"/>
  <c r="M93" i="5" s="1"/>
  <c r="P94" i="5"/>
  <c r="H101" i="5"/>
  <c r="W94" i="5"/>
  <c r="P45" i="5"/>
  <c r="O45" i="5" s="1"/>
  <c r="M45" i="5" s="1"/>
  <c r="H42" i="5"/>
  <c r="I41" i="5"/>
  <c r="A43" i="5"/>
  <c r="Q43" i="5" s="1"/>
  <c r="B44" i="5"/>
  <c r="J101" i="5" l="1"/>
  <c r="K101" i="5"/>
  <c r="N101" i="5"/>
  <c r="L101" i="5" s="1"/>
  <c r="O94" i="5"/>
  <c r="M94" i="5" s="1"/>
  <c r="P95" i="5"/>
  <c r="H102" i="5"/>
  <c r="I94" i="5"/>
  <c r="W95" i="5"/>
  <c r="P46" i="5"/>
  <c r="O46" i="5" s="1"/>
  <c r="M46" i="5" s="1"/>
  <c r="K42" i="5"/>
  <c r="J42" i="5"/>
  <c r="H43" i="5"/>
  <c r="W42" i="5"/>
  <c r="A44" i="5"/>
  <c r="Q44" i="5" s="1"/>
  <c r="B45" i="5"/>
  <c r="J102" i="5" l="1"/>
  <c r="K102" i="5"/>
  <c r="N102" i="5"/>
  <c r="L102" i="5" s="1"/>
  <c r="O95" i="5"/>
  <c r="M95" i="5" s="1"/>
  <c r="P96" i="5"/>
  <c r="H103" i="5"/>
  <c r="I95" i="5"/>
  <c r="W96" i="5"/>
  <c r="I96" i="5"/>
  <c r="P47" i="5"/>
  <c r="O47" i="5" s="1"/>
  <c r="M47" i="5" s="1"/>
  <c r="I42" i="5"/>
  <c r="J43" i="5"/>
  <c r="K43" i="5"/>
  <c r="H44" i="5"/>
  <c r="W43" i="5"/>
  <c r="A45" i="5"/>
  <c r="Q45" i="5" s="1"/>
  <c r="B46" i="5"/>
  <c r="J103" i="5" l="1"/>
  <c r="K103" i="5"/>
  <c r="N103" i="5"/>
  <c r="L103" i="5" s="1"/>
  <c r="O96" i="5"/>
  <c r="M96" i="5" s="1"/>
  <c r="P97" i="5"/>
  <c r="H104" i="5"/>
  <c r="W97" i="5"/>
  <c r="I97" i="5"/>
  <c r="P48" i="5"/>
  <c r="O48" i="5" s="1"/>
  <c r="M48" i="5" s="1"/>
  <c r="J44" i="5"/>
  <c r="K44" i="5"/>
  <c r="I43" i="5"/>
  <c r="W44" i="5"/>
  <c r="H45" i="5"/>
  <c r="A46" i="5"/>
  <c r="Q46" i="5" s="1"/>
  <c r="B47" i="5"/>
  <c r="J104" i="5" l="1"/>
  <c r="K104" i="5"/>
  <c r="N104" i="5"/>
  <c r="L104" i="5" s="1"/>
  <c r="O97" i="5"/>
  <c r="M97" i="5" s="1"/>
  <c r="P98" i="5"/>
  <c r="H105" i="5"/>
  <c r="W98" i="5"/>
  <c r="P49" i="5"/>
  <c r="O49" i="5" s="1"/>
  <c r="M49" i="5" s="1"/>
  <c r="K45" i="5"/>
  <c r="J45" i="5"/>
  <c r="I44" i="5"/>
  <c r="H46" i="5"/>
  <c r="W45" i="5"/>
  <c r="A47" i="5"/>
  <c r="Q47" i="5" s="1"/>
  <c r="B48" i="5"/>
  <c r="J105" i="5" l="1"/>
  <c r="K105" i="5"/>
  <c r="N105" i="5"/>
  <c r="L105" i="5" s="1"/>
  <c r="O98" i="5"/>
  <c r="M98" i="5" s="1"/>
  <c r="P99" i="5"/>
  <c r="H106" i="5"/>
  <c r="I99" i="5"/>
  <c r="W99" i="5"/>
  <c r="I98" i="5"/>
  <c r="P50" i="5"/>
  <c r="O50" i="5" s="1"/>
  <c r="M50" i="5" s="1"/>
  <c r="I45" i="5"/>
  <c r="K46" i="5"/>
  <c r="J46" i="5"/>
  <c r="H47" i="5"/>
  <c r="W46" i="5"/>
  <c r="A48" i="5"/>
  <c r="Q48" i="5" s="1"/>
  <c r="B49" i="5"/>
  <c r="J106" i="5" l="1"/>
  <c r="K106" i="5"/>
  <c r="N106" i="5"/>
  <c r="L106" i="5" s="1"/>
  <c r="O99" i="5"/>
  <c r="M99" i="5" s="1"/>
  <c r="P100" i="5"/>
  <c r="H107" i="5"/>
  <c r="W100" i="5"/>
  <c r="I100" i="5"/>
  <c r="P51" i="5"/>
  <c r="O51" i="5" s="1"/>
  <c r="M51" i="5" s="1"/>
  <c r="I46" i="5"/>
  <c r="J47" i="5"/>
  <c r="K47" i="5"/>
  <c r="H48" i="5"/>
  <c r="W47" i="5"/>
  <c r="A49" i="5"/>
  <c r="Q49" i="5" s="1"/>
  <c r="B50" i="5"/>
  <c r="K107" i="5" l="1"/>
  <c r="J107" i="5"/>
  <c r="N107" i="5"/>
  <c r="L107" i="5" s="1"/>
  <c r="O100" i="5"/>
  <c r="M100" i="5" s="1"/>
  <c r="P101" i="5"/>
  <c r="H108" i="5"/>
  <c r="W101" i="5"/>
  <c r="I101" i="5"/>
  <c r="P52" i="5"/>
  <c r="O52" i="5" s="1"/>
  <c r="M52" i="5" s="1"/>
  <c r="K48" i="5"/>
  <c r="J48" i="5"/>
  <c r="I47" i="5"/>
  <c r="H49" i="5"/>
  <c r="W48" i="5"/>
  <c r="A50" i="5"/>
  <c r="Q50" i="5" s="1"/>
  <c r="B51" i="5"/>
  <c r="N108" i="5" l="1"/>
  <c r="L108" i="5" s="1"/>
  <c r="J108" i="5"/>
  <c r="K108" i="5"/>
  <c r="O101" i="5"/>
  <c r="M101" i="5" s="1"/>
  <c r="P102" i="5"/>
  <c r="H109" i="5"/>
  <c r="W102" i="5"/>
  <c r="P53" i="5"/>
  <c r="O53" i="5" s="1"/>
  <c r="M53" i="5" s="1"/>
  <c r="I48" i="5"/>
  <c r="J49" i="5"/>
  <c r="K49" i="5"/>
  <c r="W49" i="5"/>
  <c r="H50" i="5"/>
  <c r="A51" i="5"/>
  <c r="Q51" i="5" s="1"/>
  <c r="B52" i="5"/>
  <c r="J109" i="5" l="1"/>
  <c r="K109" i="5"/>
  <c r="N109" i="5"/>
  <c r="L109" i="5" s="1"/>
  <c r="O102" i="5"/>
  <c r="M102" i="5" s="1"/>
  <c r="P103" i="5"/>
  <c r="H110" i="5"/>
  <c r="I103" i="5"/>
  <c r="W103" i="5"/>
  <c r="I102" i="5"/>
  <c r="P54" i="5"/>
  <c r="O54" i="5" s="1"/>
  <c r="M54" i="5" s="1"/>
  <c r="J50" i="5"/>
  <c r="K50" i="5"/>
  <c r="I49" i="5"/>
  <c r="W50" i="5"/>
  <c r="H51" i="5"/>
  <c r="A52" i="5"/>
  <c r="Q52" i="5" s="1"/>
  <c r="B53" i="5"/>
  <c r="K110" i="5" l="1"/>
  <c r="J110" i="5"/>
  <c r="N110" i="5"/>
  <c r="L110" i="5" s="1"/>
  <c r="O103" i="5"/>
  <c r="M103" i="5" s="1"/>
  <c r="P104" i="5"/>
  <c r="H111" i="5"/>
  <c r="W104" i="5"/>
  <c r="P55" i="5"/>
  <c r="O55" i="5" s="1"/>
  <c r="M55" i="5" s="1"/>
  <c r="I50" i="5"/>
  <c r="K51" i="5"/>
  <c r="J51" i="5"/>
  <c r="W51" i="5"/>
  <c r="A53" i="5"/>
  <c r="Q53" i="5" s="1"/>
  <c r="B54" i="5"/>
  <c r="J111" i="5" l="1"/>
  <c r="K111" i="5"/>
  <c r="N111" i="5"/>
  <c r="L111" i="5" s="1"/>
  <c r="O104" i="5"/>
  <c r="M104" i="5" s="1"/>
  <c r="P105" i="5"/>
  <c r="H112" i="5"/>
  <c r="I104" i="5"/>
  <c r="W105" i="5"/>
  <c r="I105" i="5"/>
  <c r="P56" i="5"/>
  <c r="O56" i="5" s="1"/>
  <c r="M56" i="5" s="1"/>
  <c r="I51" i="5"/>
  <c r="A54" i="5"/>
  <c r="Q54" i="5" s="1"/>
  <c r="B55" i="5"/>
  <c r="J112" i="5" l="1"/>
  <c r="K112" i="5"/>
  <c r="N112" i="5"/>
  <c r="L112" i="5" s="1"/>
  <c r="O105" i="5"/>
  <c r="M105" i="5" s="1"/>
  <c r="P106" i="5"/>
  <c r="I106" i="5"/>
  <c r="W106" i="5"/>
  <c r="P57" i="5"/>
  <c r="O57" i="5" s="1"/>
  <c r="M57" i="5" s="1"/>
  <c r="H52" i="5"/>
  <c r="A55" i="5"/>
  <c r="Q55" i="5" s="1"/>
  <c r="B56" i="5"/>
  <c r="O106" i="5" l="1"/>
  <c r="M106" i="5" s="1"/>
  <c r="P107" i="5"/>
  <c r="W107" i="5"/>
  <c r="P58" i="5"/>
  <c r="O58" i="5" s="1"/>
  <c r="M58" i="5" s="1"/>
  <c r="J52" i="5"/>
  <c r="K52" i="5"/>
  <c r="W52" i="5"/>
  <c r="H53" i="5"/>
  <c r="A56" i="5"/>
  <c r="Q56" i="5" s="1"/>
  <c r="B57" i="5"/>
  <c r="O107" i="5" l="1"/>
  <c r="M107" i="5" s="1"/>
  <c r="P108" i="5"/>
  <c r="I107" i="5"/>
  <c r="W108" i="5"/>
  <c r="P59" i="5"/>
  <c r="O59" i="5" s="1"/>
  <c r="M59" i="5" s="1"/>
  <c r="I52" i="5"/>
  <c r="K53" i="5"/>
  <c r="J53" i="5"/>
  <c r="W53" i="5"/>
  <c r="A57" i="5"/>
  <c r="Q57" i="5" s="1"/>
  <c r="B58" i="5"/>
  <c r="O108" i="5" l="1"/>
  <c r="M108" i="5" s="1"/>
  <c r="P109" i="5"/>
  <c r="I108" i="5"/>
  <c r="W109" i="5"/>
  <c r="P60" i="5"/>
  <c r="O60" i="5" s="1"/>
  <c r="M60" i="5" s="1"/>
  <c r="H54" i="5"/>
  <c r="A58" i="5"/>
  <c r="Q58" i="5" s="1"/>
  <c r="B59" i="5"/>
  <c r="O109" i="5" l="1"/>
  <c r="M109" i="5" s="1"/>
  <c r="P110" i="5"/>
  <c r="I109" i="5"/>
  <c r="W110" i="5"/>
  <c r="P61" i="5"/>
  <c r="O61" i="5" s="1"/>
  <c r="M61" i="5" s="1"/>
  <c r="I53" i="5"/>
  <c r="K54" i="5"/>
  <c r="J54" i="5"/>
  <c r="H55" i="5"/>
  <c r="W54" i="5"/>
  <c r="A59" i="5"/>
  <c r="Q59" i="5" s="1"/>
  <c r="B60" i="5"/>
  <c r="O110" i="5" l="1"/>
  <c r="M110" i="5" s="1"/>
  <c r="P111" i="5"/>
  <c r="W111" i="5"/>
  <c r="I110" i="5"/>
  <c r="P62" i="5"/>
  <c r="O62" i="5" s="1"/>
  <c r="M62" i="5" s="1"/>
  <c r="J55" i="5"/>
  <c r="K55" i="5"/>
  <c r="I54" i="5"/>
  <c r="H56" i="5"/>
  <c r="J56" i="5" s="1"/>
  <c r="W55" i="5"/>
  <c r="A60" i="5"/>
  <c r="Q60" i="5" s="1"/>
  <c r="B61" i="5"/>
  <c r="O111" i="5" l="1"/>
  <c r="M111" i="5" s="1"/>
  <c r="P112" i="5"/>
  <c r="O112" i="5" s="1"/>
  <c r="M112" i="5" s="1"/>
  <c r="I111" i="5"/>
  <c r="I112" i="5"/>
  <c r="D14" i="5" s="1"/>
  <c r="W112" i="5"/>
  <c r="D13" i="5" s="1"/>
  <c r="P63" i="5"/>
  <c r="O63" i="5" s="1"/>
  <c r="M63" i="5" s="1"/>
  <c r="I55" i="5"/>
  <c r="H57" i="5"/>
  <c r="W57" i="5" s="1"/>
  <c r="W56" i="5"/>
  <c r="K56" i="5"/>
  <c r="I56" i="5" s="1"/>
  <c r="A61" i="5"/>
  <c r="Q61" i="5" s="1"/>
  <c r="B62" i="5"/>
  <c r="P64" i="5" l="1"/>
  <c r="K57" i="5"/>
  <c r="J57" i="5"/>
  <c r="H58" i="5"/>
  <c r="A62" i="5"/>
  <c r="Q62" i="5" s="1"/>
  <c r="B63" i="5"/>
  <c r="P65" i="5" l="1"/>
  <c r="O64" i="5"/>
  <c r="M64" i="5" s="1"/>
  <c r="I57" i="5"/>
  <c r="W58" i="5"/>
  <c r="K58" i="5"/>
  <c r="J58" i="5"/>
  <c r="H59" i="5"/>
  <c r="A63" i="5"/>
  <c r="Q63" i="5" s="1"/>
  <c r="B64" i="5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P66" i="5" l="1"/>
  <c r="O66" i="5" s="1"/>
  <c r="M66" i="5" s="1"/>
  <c r="O65" i="5"/>
  <c r="M65" i="5" s="1"/>
  <c r="A65" i="5"/>
  <c r="Q65" i="5" s="1"/>
  <c r="A66" i="5"/>
  <c r="Q66" i="5" s="1"/>
  <c r="I58" i="5"/>
  <c r="J59" i="5"/>
  <c r="K59" i="5"/>
  <c r="H60" i="5"/>
  <c r="H61" i="5" s="1"/>
  <c r="W59" i="5"/>
  <c r="A64" i="5"/>
  <c r="Q64" i="5" s="1"/>
  <c r="A67" i="5" l="1"/>
  <c r="Q67" i="5" s="1"/>
  <c r="I59" i="5"/>
  <c r="K60" i="5"/>
  <c r="J60" i="5"/>
  <c r="W60" i="5"/>
  <c r="J61" i="5"/>
  <c r="K61" i="5"/>
  <c r="W61" i="5"/>
  <c r="H62" i="5"/>
  <c r="A68" i="5" l="1"/>
  <c r="Q68" i="5" s="1"/>
  <c r="I60" i="5"/>
  <c r="I61" i="5"/>
  <c r="W62" i="5"/>
  <c r="H63" i="5"/>
  <c r="K62" i="5"/>
  <c r="J62" i="5"/>
  <c r="A69" i="5" l="1"/>
  <c r="Q69" i="5" s="1"/>
  <c r="I62" i="5"/>
  <c r="W63" i="5"/>
  <c r="H64" i="5"/>
  <c r="A70" i="5" l="1"/>
  <c r="Q70" i="5" s="1"/>
  <c r="I63" i="5"/>
  <c r="W64" i="5"/>
  <c r="A71" i="5" l="1"/>
  <c r="Q71" i="5" s="1"/>
  <c r="I64" i="5"/>
  <c r="A72" i="5" l="1"/>
  <c r="Q72" i="5" s="1"/>
  <c r="A73" i="5" l="1"/>
  <c r="Q73" i="5" s="1"/>
  <c r="A74" i="5" l="1"/>
  <c r="Q74" i="5" s="1"/>
  <c r="A75" i="5" l="1"/>
  <c r="Q75" i="5" s="1"/>
  <c r="A76" i="5" l="1"/>
  <c r="Q76" i="5" s="1"/>
  <c r="A77" i="5" l="1"/>
  <c r="Q77" i="5" s="1"/>
  <c r="A78" i="5" l="1"/>
  <c r="Q78" i="5" s="1"/>
  <c r="A79" i="5" l="1"/>
  <c r="Q79" i="5" s="1"/>
  <c r="A80" i="5" l="1"/>
  <c r="Q80" i="5" s="1"/>
  <c r="A81" i="5" l="1"/>
  <c r="Q81" i="5" s="1"/>
  <c r="A82" i="5" l="1"/>
  <c r="Q82" i="5" s="1"/>
  <c r="A83" i="5" l="1"/>
  <c r="Q83" i="5" s="1"/>
  <c r="A84" i="5" l="1"/>
  <c r="Q84" i="5" s="1"/>
  <c r="A85" i="5" l="1"/>
  <c r="Q85" i="5" s="1"/>
  <c r="A86" i="5" l="1"/>
  <c r="Q86" i="5" s="1"/>
  <c r="A87" i="5" l="1"/>
  <c r="Q87" i="5" s="1"/>
  <c r="A88" i="5" l="1"/>
  <c r="Q88" i="5" s="1"/>
  <c r="A89" i="5" l="1"/>
  <c r="Q89" i="5" s="1"/>
  <c r="A90" i="5" l="1"/>
  <c r="Q90" i="5" s="1"/>
  <c r="A91" i="5" l="1"/>
  <c r="Q91" i="5" s="1"/>
  <c r="A92" i="5" l="1"/>
  <c r="Q92" i="5" s="1"/>
  <c r="A93" i="5" l="1"/>
  <c r="Q93" i="5" s="1"/>
  <c r="A94" i="5" l="1"/>
  <c r="Q94" i="5" s="1"/>
  <c r="A95" i="5" l="1"/>
  <c r="Q95" i="5" s="1"/>
  <c r="A96" i="5" l="1"/>
  <c r="Q96" i="5" s="1"/>
  <c r="A97" i="5" l="1"/>
  <c r="Q97" i="5" s="1"/>
  <c r="A98" i="5" l="1"/>
  <c r="Q98" i="5" s="1"/>
  <c r="A99" i="5" l="1"/>
  <c r="Q99" i="5" s="1"/>
  <c r="A100" i="5" l="1"/>
  <c r="Q100" i="5" s="1"/>
  <c r="A101" i="5" l="1"/>
  <c r="Q101" i="5" s="1"/>
  <c r="A102" i="5" l="1"/>
  <c r="Q102" i="5" s="1"/>
  <c r="A103" i="5" l="1"/>
  <c r="Q103" i="5" s="1"/>
  <c r="A104" i="5" l="1"/>
  <c r="Q104" i="5" s="1"/>
  <c r="A105" i="5" l="1"/>
  <c r="Q105" i="5" s="1"/>
  <c r="A106" i="5" l="1"/>
  <c r="Q106" i="5" s="1"/>
  <c r="A107" i="5" l="1"/>
  <c r="Q107" i="5" s="1"/>
  <c r="A108" i="5" l="1"/>
  <c r="Q108" i="5" s="1"/>
  <c r="A109" i="5" l="1"/>
  <c r="Q109" i="5" s="1"/>
  <c r="A110" i="5" l="1"/>
  <c r="Q110" i="5" s="1"/>
  <c r="A111" i="5" l="1"/>
  <c r="Q111" i="5" s="1"/>
  <c r="A112" i="5"/>
  <c r="Q11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  McLeod</author>
  </authors>
  <commentList>
    <comment ref="S9" authorId="0" shapeId="0" xr:uid="{715CAF6E-15A5-4665-9B7B-37E2D2A8D781}">
      <text>
        <r>
          <rPr>
            <b/>
            <sz val="9"/>
            <color indexed="81"/>
            <rFont val="Tahoma"/>
            <family val="2"/>
          </rPr>
          <t>Chris  McLeod:</t>
        </r>
        <r>
          <rPr>
            <sz val="9"/>
            <color indexed="81"/>
            <rFont val="Tahoma"/>
            <family val="2"/>
          </rPr>
          <t xml:space="preserve">
If "No" assumes full MW rated response available throughout the useable SoC range</t>
        </r>
      </text>
    </comment>
    <comment ref="E11" authorId="0" shapeId="0" xr:uid="{9C6991EC-1E4F-45CD-8128-610882B04A3D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Assumes warranted cycles are calculated on export throughput. Resets on a calendar day</t>
        </r>
      </text>
    </comment>
    <comment ref="F16" authorId="0" shapeId="0" xr:uid="{D3F041A8-B111-4F61-BE3E-3A31E5C0B9D1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Operator self dispatch profile / PN profile</t>
        </r>
      </text>
    </comment>
    <comment ref="G16" authorId="0" shapeId="0" xr:uid="{55195B41-2E50-4732-B0BF-49CC42BFD2BE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Can be used to simulate frequency response draw or BM acceptance</t>
        </r>
      </text>
    </comment>
    <comment ref="T16" authorId="0" shapeId="0" xr:uid="{A3585FD2-4B57-4807-987C-6777FCF0DDCF}">
      <text>
        <r>
          <rPr>
            <b/>
            <sz val="9"/>
            <color indexed="81"/>
            <rFont val="Tahoma"/>
            <family val="2"/>
          </rPr>
          <t>Chris  McLeod:</t>
        </r>
        <r>
          <rPr>
            <sz val="9"/>
            <color indexed="81"/>
            <rFont val="Tahoma"/>
            <family val="2"/>
          </rPr>
          <t xml:space="preserve">
equal to the reserved energy volume (REV) required under the relevant service terms</t>
        </r>
      </text>
    </comment>
    <comment ref="U16" authorId="0" shapeId="0" xr:uid="{06461808-F0D6-4CB4-92DC-58D00A9A3D3E}">
      <text>
        <r>
          <rPr>
            <b/>
            <sz val="9"/>
            <color indexed="81"/>
            <rFont val="Tahoma"/>
            <family val="2"/>
          </rPr>
          <t>Chris  McLeod:</t>
        </r>
        <r>
          <rPr>
            <sz val="9"/>
            <color indexed="81"/>
            <rFont val="Tahoma"/>
            <family val="2"/>
          </rPr>
          <t xml:space="preserve">
Following the removal of the '30min rule' from the MEL/MIL NGESO to account for DFR MW commitment in BM Systems at the point of issuing a BOA</t>
        </r>
      </text>
    </comment>
    <comment ref="H17" authorId="0" shapeId="0" xr:uid="{FAE1B56B-24CE-46BF-B809-DDA63EC37F7E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User defined start of EFA day SoC</t>
        </r>
      </text>
    </comment>
    <comment ref="B65" authorId="0" shapeId="0" xr:uid="{38A22263-D750-43F0-9D3B-6DCEDC7A4DF5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D+1</t>
        </r>
      </text>
    </comment>
  </commentList>
</comments>
</file>

<file path=xl/sharedStrings.xml><?xml version="1.0" encoding="utf-8"?>
<sst xmlns="http://schemas.openxmlformats.org/spreadsheetml/2006/main" count="106" uniqueCount="67">
  <si>
    <t>Site:</t>
  </si>
  <si>
    <t>AG-GC0166 BESS</t>
  </si>
  <si>
    <t>DC</t>
  </si>
  <si>
    <t>Input</t>
  </si>
  <si>
    <t>--&gt; user can configure Battery physical parameters, dispatch profile, simulate BM acceptance, DFR contract commitment</t>
  </si>
  <si>
    <t>MW</t>
  </si>
  <si>
    <t>MWh</t>
  </si>
  <si>
    <t>DM</t>
  </si>
  <si>
    <t>Calc</t>
  </si>
  <si>
    <t>--&gt; calculated fields such as expected SoC, DFR SoE envelope, MW headroom/footroom</t>
  </si>
  <si>
    <t>DR</t>
  </si>
  <si>
    <t xml:space="preserve">Output </t>
  </si>
  <si>
    <t>--&gt; MWh MDO/B profile</t>
  </si>
  <si>
    <t>Min SoC</t>
  </si>
  <si>
    <t>Max SoC</t>
  </si>
  <si>
    <t>None</t>
  </si>
  <si>
    <t>Delivery period / Real time (Firm MDO/MDB)</t>
  </si>
  <si>
    <t>Imp_eff</t>
  </si>
  <si>
    <t>Exp_eff</t>
  </si>
  <si>
    <t>Gate Closure (Indicative future operation)</t>
  </si>
  <si>
    <t>Yes</t>
  </si>
  <si>
    <t>No</t>
  </si>
  <si>
    <t>Use 30min rule for MEL/MIL</t>
  </si>
  <si>
    <t>Daily Cycle Limit</t>
  </si>
  <si>
    <t>MWh Cycle Limit</t>
  </si>
  <si>
    <t>SoC Limit:</t>
  </si>
  <si>
    <t>Date</t>
  </si>
  <si>
    <t>MEL:</t>
  </si>
  <si>
    <t>Dynamic Response Contracts</t>
  </si>
  <si>
    <t>Low Service</t>
  </si>
  <si>
    <t>Check</t>
  </si>
  <si>
    <t>High Service</t>
  </si>
  <si>
    <t>Time</t>
  </si>
  <si>
    <t>SP</t>
  </si>
  <si>
    <t>EFA Block</t>
  </si>
  <si>
    <t>EFA sub-block</t>
  </si>
  <si>
    <t>Dispatch (MW)</t>
  </si>
  <si>
    <t>BM/DFR (MW)</t>
  </si>
  <si>
    <t>SoC  (%)</t>
  </si>
  <si>
    <t>MIL (MW)</t>
  </si>
  <si>
    <t>MEL (MW)</t>
  </si>
  <si>
    <t>MDB (MWh)</t>
  </si>
  <si>
    <t>MDO (MWh)</t>
  </si>
  <si>
    <t>Import (MWh)</t>
  </si>
  <si>
    <t>Export (MWh)</t>
  </si>
  <si>
    <t>MWh until cycle limit</t>
  </si>
  <si>
    <t>DFR -LF MW</t>
  </si>
  <si>
    <t>DFR MinSOC</t>
  </si>
  <si>
    <t>DFR MWh</t>
  </si>
  <si>
    <t>MW Headroom</t>
  </si>
  <si>
    <t>Service</t>
  </si>
  <si>
    <t>Flag</t>
  </si>
  <si>
    <t>DFR-HF MW</t>
  </si>
  <si>
    <t>DFR MaxSoC</t>
  </si>
  <si>
    <t>MW Footroom</t>
  </si>
  <si>
    <t>1a</t>
  </si>
  <si>
    <t>1b</t>
  </si>
  <si>
    <t>2a</t>
  </si>
  <si>
    <t>2b</t>
  </si>
  <si>
    <t>3a</t>
  </si>
  <si>
    <t>3b</t>
  </si>
  <si>
    <t>4a</t>
  </si>
  <si>
    <t>4b</t>
  </si>
  <si>
    <t>5a</t>
  </si>
  <si>
    <t>5b</t>
  </si>
  <si>
    <t>6a</t>
  </si>
  <si>
    <t>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</si>
</sst>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0.0"/>
  </numFmts>
  <fonts count="13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rgb="FF3F3F76"/>
      <name val="Century Gothic"/>
      <family val="2"/>
      <scheme val="minor"/>
    </font>
    <font>
      <b/>
      <sz val="11"/>
      <color rgb="FF3F3F3F"/>
      <name val="Century Gothic"/>
      <family val="2"/>
      <scheme val="minor"/>
    </font>
    <font>
      <b/>
      <sz val="11"/>
      <color rgb="FFFA7D00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b/>
      <sz val="8"/>
      <color theme="1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11"/>
      <color theme="0"/>
      <name val="Century Gothic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1" fillId="4" borderId="3" applyNumberFormat="0" applyFont="0" applyAlignment="0" applyProtection="0"/>
  </cellStyleXfs>
  <cellXfs count="72">
    <xf numFmtId="0" fontId="0" fillId="0" borderId="0" xfId="0"/>
    <xf numFmtId="0" fontId="0" fillId="0" borderId="0" xfId="0" applyProtection="1">
      <protection hidden="1"/>
    </xf>
    <xf numFmtId="0" fontId="5" fillId="0" borderId="5" xfId="0" applyFont="1" applyBorder="1" applyProtection="1">
      <protection hidden="1"/>
    </xf>
    <xf numFmtId="0" fontId="5" fillId="0" borderId="0" xfId="0" applyFont="1" applyProtection="1">
      <protection hidden="1"/>
    </xf>
    <xf numFmtId="164" fontId="0" fillId="0" borderId="0" xfId="0" applyNumberFormat="1" applyProtection="1">
      <protection hidden="1"/>
    </xf>
    <xf numFmtId="0" fontId="5" fillId="4" borderId="4" xfId="5" applyFont="1" applyBorder="1" applyProtection="1">
      <protection hidden="1"/>
    </xf>
    <xf numFmtId="0" fontId="2" fillId="2" borderId="6" xfId="2" applyBorder="1" applyProtection="1">
      <protection hidden="1"/>
    </xf>
    <xf numFmtId="0" fontId="0" fillId="0" borderId="0" xfId="0" quotePrefix="1" applyProtection="1">
      <protection hidden="1"/>
    </xf>
    <xf numFmtId="0" fontId="0" fillId="0" borderId="6" xfId="0" applyBorder="1" applyProtection="1">
      <protection hidden="1"/>
    </xf>
    <xf numFmtId="0" fontId="0" fillId="0" borderId="7" xfId="0" applyBorder="1" applyProtection="1">
      <protection hidden="1"/>
    </xf>
    <xf numFmtId="0" fontId="4" fillId="3" borderId="1" xfId="4" applyProtection="1">
      <protection hidden="1"/>
    </xf>
    <xf numFmtId="0" fontId="2" fillId="2" borderId="1" xfId="2" applyProtection="1">
      <protection locked="0" hidden="1"/>
    </xf>
    <xf numFmtId="0" fontId="3" fillId="3" borderId="2" xfId="3" applyProtection="1">
      <protection hidden="1"/>
    </xf>
    <xf numFmtId="9" fontId="2" fillId="2" borderId="1" xfId="2" applyNumberFormat="1" applyProtection="1">
      <protection locked="0" hidden="1"/>
    </xf>
    <xf numFmtId="9" fontId="0" fillId="0" borderId="0" xfId="0" applyNumberFormat="1" applyProtection="1">
      <protection hidden="1"/>
    </xf>
    <xf numFmtId="1" fontId="0" fillId="0" borderId="0" xfId="0" applyNumberForma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6" xfId="0" applyBorder="1" applyAlignment="1" applyProtection="1">
      <alignment horizontal="center"/>
      <protection hidden="1"/>
    </xf>
    <xf numFmtId="20" fontId="0" fillId="0" borderId="14" xfId="0" applyNumberFormat="1" applyBorder="1" applyProtection="1">
      <protection hidden="1"/>
    </xf>
    <xf numFmtId="20" fontId="0" fillId="0" borderId="17" xfId="0" applyNumberFormat="1" applyBorder="1" applyProtection="1">
      <protection hidden="1"/>
    </xf>
    <xf numFmtId="1" fontId="0" fillId="0" borderId="15" xfId="0" applyNumberFormat="1" applyBorder="1" applyProtection="1">
      <protection hidden="1"/>
    </xf>
    <xf numFmtId="9" fontId="4" fillId="3" borderId="1" xfId="4" applyNumberFormat="1" applyProtection="1">
      <protection hidden="1"/>
    </xf>
    <xf numFmtId="0" fontId="4" fillId="3" borderId="1" xfId="4" applyAlignment="1" applyProtection="1">
      <alignment horizontal="center"/>
      <protection hidden="1"/>
    </xf>
    <xf numFmtId="1" fontId="0" fillId="0" borderId="9" xfId="0" applyNumberFormat="1" applyBorder="1" applyProtection="1">
      <protection hidden="1"/>
    </xf>
    <xf numFmtId="20" fontId="0" fillId="0" borderId="13" xfId="0" applyNumberFormat="1" applyBorder="1" applyProtection="1">
      <protection hidden="1"/>
    </xf>
    <xf numFmtId="1" fontId="0" fillId="0" borderId="11" xfId="0" applyNumberFormat="1" applyBorder="1" applyProtection="1">
      <protection hidden="1"/>
    </xf>
    <xf numFmtId="14" fontId="2" fillId="2" borderId="1" xfId="2" applyNumberFormat="1" applyProtection="1">
      <protection locked="0" hidden="1"/>
    </xf>
    <xf numFmtId="165" fontId="2" fillId="2" borderId="1" xfId="2" applyNumberFormat="1" applyProtection="1">
      <protection locked="0" hidden="1"/>
    </xf>
    <xf numFmtId="9" fontId="2" fillId="2" borderId="1" xfId="1" applyFont="1" applyFill="1" applyBorder="1" applyAlignment="1" applyProtection="1">
      <alignment horizontal="center"/>
      <protection locked="0" hidden="1"/>
    </xf>
    <xf numFmtId="9" fontId="4" fillId="3" borderId="1" xfId="1" applyFont="1" applyFill="1" applyBorder="1" applyAlignment="1" applyProtection="1">
      <alignment horizontal="center"/>
      <protection hidden="1"/>
    </xf>
    <xf numFmtId="2" fontId="4" fillId="0" borderId="0" xfId="4" quotePrefix="1" applyNumberFormat="1" applyFill="1" applyBorder="1" applyAlignment="1" applyProtection="1">
      <alignment horizontal="center"/>
      <protection hidden="1"/>
    </xf>
    <xf numFmtId="20" fontId="0" fillId="0" borderId="0" xfId="0" applyNumberFormat="1" applyProtection="1">
      <protection hidden="1"/>
    </xf>
    <xf numFmtId="1" fontId="4" fillId="3" borderId="1" xfId="1" applyNumberFormat="1" applyFont="1" applyFill="1" applyBorder="1" applyAlignment="1" applyProtection="1">
      <alignment horizontal="center"/>
      <protection hidden="1"/>
    </xf>
    <xf numFmtId="2" fontId="4" fillId="3" borderId="19" xfId="4" applyNumberFormat="1" applyBorder="1" applyProtection="1">
      <protection hidden="1"/>
    </xf>
    <xf numFmtId="0" fontId="8" fillId="0" borderId="0" xfId="0" applyFont="1"/>
    <xf numFmtId="0" fontId="5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5" fillId="0" borderId="0" xfId="0" applyFont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7" fillId="0" borderId="0" xfId="0" applyFont="1" applyAlignment="1" applyProtection="1">
      <alignment horizontal="center" wrapText="1"/>
      <protection hidden="1"/>
    </xf>
    <xf numFmtId="1" fontId="4" fillId="3" borderId="1" xfId="1" quotePrefix="1" applyNumberFormat="1" applyFont="1" applyFill="1" applyBorder="1" applyAlignment="1" applyProtection="1">
      <alignment horizontal="center"/>
      <protection hidden="1"/>
    </xf>
    <xf numFmtId="0" fontId="2" fillId="2" borderId="1" xfId="2" applyAlignment="1" applyProtection="1">
      <alignment horizontal="center"/>
      <protection locked="0" hidden="1"/>
    </xf>
    <xf numFmtId="0" fontId="0" fillId="0" borderId="0" xfId="1" applyNumberFormat="1" applyFont="1" applyProtection="1">
      <protection hidden="1"/>
    </xf>
    <xf numFmtId="0" fontId="5" fillId="0" borderId="0" xfId="1" applyNumberFormat="1" applyFont="1" applyAlignment="1" applyProtection="1">
      <alignment horizontal="center"/>
      <protection hidden="1"/>
    </xf>
    <xf numFmtId="0" fontId="4" fillId="3" borderId="1" xfId="4" applyNumberFormat="1" applyAlignment="1" applyProtection="1">
      <alignment horizontal="center"/>
      <protection locked="0" hidden="1"/>
    </xf>
    <xf numFmtId="0" fontId="0" fillId="0" borderId="0" xfId="1" applyNumberFormat="1" applyFont="1" applyAlignment="1" applyProtection="1">
      <alignment horizontal="right"/>
      <protection hidden="1"/>
    </xf>
    <xf numFmtId="2" fontId="4" fillId="3" borderId="1" xfId="4" applyNumberFormat="1" applyAlignment="1" applyProtection="1">
      <alignment horizontal="center"/>
      <protection locked="0" hidden="1"/>
    </xf>
    <xf numFmtId="2" fontId="0" fillId="0" borderId="0" xfId="1" applyNumberFormat="1" applyFont="1" applyProtection="1">
      <protection hidden="1"/>
    </xf>
    <xf numFmtId="2" fontId="3" fillId="3" borderId="2" xfId="3" applyNumberFormat="1" applyAlignment="1" applyProtection="1">
      <alignment horizontal="center"/>
      <protection hidden="1"/>
    </xf>
    <xf numFmtId="20" fontId="0" fillId="5" borderId="17" xfId="0" applyNumberFormat="1" applyFill="1" applyBorder="1" applyProtection="1">
      <protection hidden="1"/>
    </xf>
    <xf numFmtId="1" fontId="0" fillId="5" borderId="15" xfId="0" applyNumberFormat="1" applyFill="1" applyBorder="1" applyProtection="1">
      <protection hidden="1"/>
    </xf>
    <xf numFmtId="1" fontId="0" fillId="5" borderId="9" xfId="0" applyNumberFormat="1" applyFill="1" applyBorder="1" applyProtection="1">
      <protection hidden="1"/>
    </xf>
    <xf numFmtId="20" fontId="0" fillId="5" borderId="13" xfId="0" applyNumberFormat="1" applyFill="1" applyBorder="1" applyProtection="1">
      <protection hidden="1"/>
    </xf>
    <xf numFmtId="1" fontId="0" fillId="5" borderId="11" xfId="0" applyNumberFormat="1" applyFill="1" applyBorder="1" applyProtection="1">
      <protection hidden="1"/>
    </xf>
    <xf numFmtId="1" fontId="0" fillId="0" borderId="12" xfId="0" applyNumberFormat="1" applyBorder="1" applyAlignment="1" applyProtection="1">
      <alignment horizontal="center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5" fillId="0" borderId="12" xfId="0" applyFont="1" applyBorder="1" applyAlignment="1" applyProtection="1">
      <alignment horizontal="center"/>
      <protection hidden="1"/>
    </xf>
    <xf numFmtId="0" fontId="5" fillId="0" borderId="18" xfId="0" applyFont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12" xfId="0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" fillId="2" borderId="1" xfId="2" applyAlignment="1" applyProtection="1">
      <alignment horizontal="center" vertical="center"/>
      <protection locked="0" hidden="1"/>
    </xf>
    <xf numFmtId="0" fontId="0" fillId="0" borderId="16" xfId="0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0" fillId="5" borderId="16" xfId="0" applyFill="1" applyBorder="1" applyAlignment="1" applyProtection="1">
      <alignment horizontal="center" vertical="center"/>
      <protection hidden="1"/>
    </xf>
    <xf numFmtId="0" fontId="0" fillId="5" borderId="8" xfId="0" applyFill="1" applyBorder="1" applyAlignment="1" applyProtection="1">
      <alignment horizontal="center" vertical="center"/>
      <protection hidden="1"/>
    </xf>
    <xf numFmtId="0" fontId="0" fillId="5" borderId="10" xfId="0" applyFill="1" applyBorder="1" applyAlignment="1" applyProtection="1">
      <alignment horizontal="center" vertical="center"/>
      <protection hidden="1"/>
    </xf>
    <xf numFmtId="0" fontId="0" fillId="5" borderId="6" xfId="0" applyFill="1" applyBorder="1" applyAlignment="1" applyProtection="1">
      <alignment horizontal="center" vertical="center"/>
      <protection hidden="1"/>
    </xf>
  </cellXfs>
  <cellStyles count="6">
    <cellStyle name="Calculation" xfId="4" builtinId="22"/>
    <cellStyle name="Input" xfId="2" builtinId="20"/>
    <cellStyle name="Normal" xfId="0" builtinId="0"/>
    <cellStyle name="Note" xfId="5" builtinId="10"/>
    <cellStyle name="Output" xfId="3" builtinId="21"/>
    <cellStyle name="Per cent" xfId="1" builtinId="5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ill>
        <patternFill>
          <bgColor rgb="FFF2F2F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</dxfs>
  <tableStyles count="0" defaultTableStyle="TableStyleMedium2" defaultPivotStyle="PivotStyleLight16"/>
  <colors>
    <mruColors>
      <color rgb="FFF2F2F2"/>
      <color rgb="FFFFCCCC"/>
      <color rgb="FFE818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v>Dispatch MW</c:v>
          </c:tx>
          <c:spPr>
            <a:solidFill>
              <a:schemeClr val="accent2"/>
            </a:solidFill>
            <a:ln w="25400">
              <a:noFill/>
            </a:ln>
            <a:effectLst/>
          </c:spPr>
          <c:invertIfNegative val="0"/>
          <c:cat>
            <c:numRef>
              <c:f>GC0166_Tool!$C$17:$C$64</c:f>
              <c:numCache>
                <c:formatCode>0</c:formatCode>
                <c:ptCount val="48"/>
                <c:pt idx="0">
                  <c:v>47</c:v>
                </c:pt>
                <c:pt idx="1">
                  <c:v>48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</c:numCache>
            </c:numRef>
          </c:cat>
          <c:val>
            <c:numRef>
              <c:f>GC0166_Tool!$F$17:$F$64</c:f>
              <c:numCache>
                <c:formatCode>0.0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-3</c:v>
                </c:pt>
                <c:pt idx="7">
                  <c:v>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-20</c:v>
                </c:pt>
                <c:pt idx="17">
                  <c:v>10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-8</c:v>
                </c:pt>
                <c:pt idx="29">
                  <c:v>-8</c:v>
                </c:pt>
                <c:pt idx="30">
                  <c:v>-8</c:v>
                </c:pt>
                <c:pt idx="31">
                  <c:v>-8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50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40-49C4-93F4-3D7FF5617BA5}"/>
            </c:ext>
          </c:extLst>
        </c:ser>
        <c:ser>
          <c:idx val="4"/>
          <c:order val="3"/>
          <c:tx>
            <c:strRef>
              <c:f>GC0166_Tool!$G$16</c:f>
              <c:strCache>
                <c:ptCount val="1"/>
                <c:pt idx="0">
                  <c:v>BM/DFR (MW)</c:v>
                </c:pt>
              </c:strCache>
            </c:strRef>
          </c:tx>
          <c:spPr>
            <a:solidFill>
              <a:srgbClr val="FFCCCC"/>
            </a:solidFill>
            <a:ln>
              <a:noFill/>
            </a:ln>
            <a:effectLst/>
          </c:spPr>
          <c:invertIfNegative val="0"/>
          <c:dPt>
            <c:idx val="38"/>
            <c:invertIfNegative val="0"/>
            <c:bubble3D val="0"/>
            <c:spPr>
              <a:solidFill>
                <a:srgbClr val="FFCCC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F40-49C4-93F4-3D7FF5617BA5}"/>
              </c:ext>
            </c:extLst>
          </c:dPt>
          <c:val>
            <c:numRef>
              <c:f>GC0166_Tool!$G$17:$G$64</c:f>
              <c:numCache>
                <c:formatCode>0.0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-0.5</c:v>
                </c:pt>
                <c:pt idx="9">
                  <c:v>-0.7</c:v>
                </c:pt>
                <c:pt idx="10">
                  <c:v>-1</c:v>
                </c:pt>
                <c:pt idx="11">
                  <c:v>-0.6</c:v>
                </c:pt>
                <c:pt idx="12">
                  <c:v>-1.6</c:v>
                </c:pt>
                <c:pt idx="13">
                  <c:v>-2.1</c:v>
                </c:pt>
                <c:pt idx="14">
                  <c:v>-0.8</c:v>
                </c:pt>
                <c:pt idx="15">
                  <c:v>-1.2</c:v>
                </c:pt>
                <c:pt idx="16">
                  <c:v>0</c:v>
                </c:pt>
                <c:pt idx="17">
                  <c:v>30</c:v>
                </c:pt>
                <c:pt idx="18">
                  <c:v>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-50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-15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34</c:v>
                </c:pt>
                <c:pt idx="40">
                  <c:v>-1.8</c:v>
                </c:pt>
                <c:pt idx="41">
                  <c:v>-1.1000000000000001</c:v>
                </c:pt>
                <c:pt idx="42">
                  <c:v>-4.4000000000000004</c:v>
                </c:pt>
                <c:pt idx="43">
                  <c:v>-2.7</c:v>
                </c:pt>
                <c:pt idx="44">
                  <c:v>-5.6</c:v>
                </c:pt>
                <c:pt idx="45">
                  <c:v>-2.1</c:v>
                </c:pt>
                <c:pt idx="46">
                  <c:v>-3.3</c:v>
                </c:pt>
                <c:pt idx="47">
                  <c:v>-2.5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40-49C4-93F4-3D7FF5617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29563423"/>
        <c:axId val="529999231"/>
      </c:barChart>
      <c:lineChart>
        <c:grouping val="standard"/>
        <c:varyColors val="0"/>
        <c:ser>
          <c:idx val="5"/>
          <c:order val="4"/>
          <c:tx>
            <c:v>MEL MW</c:v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GC0166_Tool!$K$17:$K$64</c:f>
              <c:numCache>
                <c:formatCode>0</c:formatCode>
                <c:ptCount val="48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  <c:pt idx="29">
                  <c:v>50</c:v>
                </c:pt>
                <c:pt idx="30">
                  <c:v>50</c:v>
                </c:pt>
                <c:pt idx="31">
                  <c:v>50</c:v>
                </c:pt>
                <c:pt idx="32">
                  <c:v>50</c:v>
                </c:pt>
                <c:pt idx="33">
                  <c:v>50</c:v>
                </c:pt>
                <c:pt idx="34">
                  <c:v>50</c:v>
                </c:pt>
                <c:pt idx="35">
                  <c:v>50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50</c:v>
                </c:pt>
                <c:pt idx="40">
                  <c:v>0</c:v>
                </c:pt>
                <c:pt idx="41">
                  <c:v>50</c:v>
                </c:pt>
                <c:pt idx="42">
                  <c:v>50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50</c:v>
                </c:pt>
                <c:pt idx="47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F40-49C4-93F4-3D7FF5617BA5}"/>
            </c:ext>
          </c:extLst>
        </c:ser>
        <c:ser>
          <c:idx val="6"/>
          <c:order val="6"/>
          <c:tx>
            <c:v>MIL MW</c:v>
          </c:tx>
          <c:spPr>
            <a:ln w="2222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GC0166_Tool!$J$17:$J$64</c:f>
              <c:numCache>
                <c:formatCode>0</c:formatCode>
                <c:ptCount val="48"/>
                <c:pt idx="0">
                  <c:v>-50</c:v>
                </c:pt>
                <c:pt idx="1">
                  <c:v>-50</c:v>
                </c:pt>
                <c:pt idx="2">
                  <c:v>-50</c:v>
                </c:pt>
                <c:pt idx="3">
                  <c:v>-50</c:v>
                </c:pt>
                <c:pt idx="4">
                  <c:v>-50</c:v>
                </c:pt>
                <c:pt idx="5">
                  <c:v>-50</c:v>
                </c:pt>
                <c:pt idx="6">
                  <c:v>-50</c:v>
                </c:pt>
                <c:pt idx="7">
                  <c:v>-50</c:v>
                </c:pt>
                <c:pt idx="8">
                  <c:v>-50</c:v>
                </c:pt>
                <c:pt idx="9">
                  <c:v>-50</c:v>
                </c:pt>
                <c:pt idx="10">
                  <c:v>-50</c:v>
                </c:pt>
                <c:pt idx="11">
                  <c:v>-50</c:v>
                </c:pt>
                <c:pt idx="12">
                  <c:v>-50</c:v>
                </c:pt>
                <c:pt idx="13">
                  <c:v>-50</c:v>
                </c:pt>
                <c:pt idx="14">
                  <c:v>-50</c:v>
                </c:pt>
                <c:pt idx="15">
                  <c:v>-50</c:v>
                </c:pt>
                <c:pt idx="16">
                  <c:v>-50</c:v>
                </c:pt>
                <c:pt idx="17">
                  <c:v>-50</c:v>
                </c:pt>
                <c:pt idx="18">
                  <c:v>-50</c:v>
                </c:pt>
                <c:pt idx="19">
                  <c:v>-50</c:v>
                </c:pt>
                <c:pt idx="20">
                  <c:v>-50</c:v>
                </c:pt>
                <c:pt idx="21">
                  <c:v>-50</c:v>
                </c:pt>
                <c:pt idx="22">
                  <c:v>-50</c:v>
                </c:pt>
                <c:pt idx="23">
                  <c:v>-50</c:v>
                </c:pt>
                <c:pt idx="24">
                  <c:v>-50</c:v>
                </c:pt>
                <c:pt idx="25">
                  <c:v>-50</c:v>
                </c:pt>
                <c:pt idx="26">
                  <c:v>-50</c:v>
                </c:pt>
                <c:pt idx="27">
                  <c:v>-50</c:v>
                </c:pt>
                <c:pt idx="28">
                  <c:v>-50</c:v>
                </c:pt>
                <c:pt idx="29">
                  <c:v>-50</c:v>
                </c:pt>
                <c:pt idx="30">
                  <c:v>-50</c:v>
                </c:pt>
                <c:pt idx="31">
                  <c:v>-50</c:v>
                </c:pt>
                <c:pt idx="32">
                  <c:v>-50</c:v>
                </c:pt>
                <c:pt idx="33">
                  <c:v>-50</c:v>
                </c:pt>
                <c:pt idx="34">
                  <c:v>-50</c:v>
                </c:pt>
                <c:pt idx="35">
                  <c:v>-50</c:v>
                </c:pt>
                <c:pt idx="36">
                  <c:v>-50</c:v>
                </c:pt>
                <c:pt idx="37">
                  <c:v>-50</c:v>
                </c:pt>
                <c:pt idx="38">
                  <c:v>-50</c:v>
                </c:pt>
                <c:pt idx="39">
                  <c:v>-50</c:v>
                </c:pt>
                <c:pt idx="40">
                  <c:v>-50</c:v>
                </c:pt>
                <c:pt idx="41">
                  <c:v>-50</c:v>
                </c:pt>
                <c:pt idx="42">
                  <c:v>-50</c:v>
                </c:pt>
                <c:pt idx="43">
                  <c:v>-50</c:v>
                </c:pt>
                <c:pt idx="44">
                  <c:v>-50</c:v>
                </c:pt>
                <c:pt idx="45">
                  <c:v>-50</c:v>
                </c:pt>
                <c:pt idx="46">
                  <c:v>-50</c:v>
                </c:pt>
                <c:pt idx="47">
                  <c:v>-50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F40-49C4-93F4-3D7FF5617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9563423"/>
        <c:axId val="529999231"/>
      </c:lineChart>
      <c:lineChart>
        <c:grouping val="standard"/>
        <c:varyColors val="0"/>
        <c:ser>
          <c:idx val="2"/>
          <c:order val="1"/>
          <c:tx>
            <c:strRef>
              <c:f>GC0166_Tool!$S$16</c:f>
              <c:strCache>
                <c:ptCount val="1"/>
                <c:pt idx="0">
                  <c:v>DFR MinSOC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GC0166_Tool!$S$17:$S$64</c:f>
              <c:numCache>
                <c:formatCode>0%</c:formatCode>
                <c:ptCount val="48"/>
                <c:pt idx="0">
                  <c:v>0.15000000000000002</c:v>
                </c:pt>
                <c:pt idx="1">
                  <c:v>0.15000000000000002</c:v>
                </c:pt>
                <c:pt idx="2">
                  <c:v>0.15000000000000002</c:v>
                </c:pt>
                <c:pt idx="3">
                  <c:v>0.15000000000000002</c:v>
                </c:pt>
                <c:pt idx="4">
                  <c:v>0.15000000000000002</c:v>
                </c:pt>
                <c:pt idx="5">
                  <c:v>0.15000000000000002</c:v>
                </c:pt>
                <c:pt idx="6">
                  <c:v>0.15000000000000002</c:v>
                </c:pt>
                <c:pt idx="7">
                  <c:v>0.15000000000000002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  <c:pt idx="24">
                  <c:v>0.05</c:v>
                </c:pt>
                <c:pt idx="25">
                  <c:v>0.05</c:v>
                </c:pt>
                <c:pt idx="26">
                  <c:v>0.05</c:v>
                </c:pt>
                <c:pt idx="27">
                  <c:v>0.05</c:v>
                </c:pt>
                <c:pt idx="28">
                  <c:v>0.05</c:v>
                </c:pt>
                <c:pt idx="29">
                  <c:v>0.05</c:v>
                </c:pt>
                <c:pt idx="30">
                  <c:v>0.05</c:v>
                </c:pt>
                <c:pt idx="31">
                  <c:v>0.05</c:v>
                </c:pt>
                <c:pt idx="32">
                  <c:v>0.05</c:v>
                </c:pt>
                <c:pt idx="33">
                  <c:v>0.05</c:v>
                </c:pt>
                <c:pt idx="34">
                  <c:v>0.05</c:v>
                </c:pt>
                <c:pt idx="35">
                  <c:v>0.05</c:v>
                </c:pt>
                <c:pt idx="36">
                  <c:v>0.05</c:v>
                </c:pt>
                <c:pt idx="37">
                  <c:v>0.05</c:v>
                </c:pt>
                <c:pt idx="38">
                  <c:v>0.05</c:v>
                </c:pt>
                <c:pt idx="39">
                  <c:v>0.05</c:v>
                </c:pt>
                <c:pt idx="40">
                  <c:v>0.05</c:v>
                </c:pt>
                <c:pt idx="41">
                  <c:v>0.05</c:v>
                </c:pt>
                <c:pt idx="42">
                  <c:v>0.05</c:v>
                </c:pt>
                <c:pt idx="43">
                  <c:v>0.05</c:v>
                </c:pt>
                <c:pt idx="44">
                  <c:v>0.05</c:v>
                </c:pt>
                <c:pt idx="45">
                  <c:v>0.05</c:v>
                </c:pt>
                <c:pt idx="46">
                  <c:v>0.05</c:v>
                </c:pt>
                <c:pt idx="47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F40-49C4-93F4-3D7FF5617BA5}"/>
            </c:ext>
          </c:extLst>
        </c:ser>
        <c:ser>
          <c:idx val="3"/>
          <c:order val="2"/>
          <c:tx>
            <c:strRef>
              <c:f>GC0166_Tool!$Y$16</c:f>
              <c:strCache>
                <c:ptCount val="1"/>
                <c:pt idx="0">
                  <c:v>DFR MaxSoC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GC0166_Tool!$Y$17:$Y$64</c:f>
              <c:numCache>
                <c:formatCode>0%</c:formatCode>
                <c:ptCount val="48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  <c:pt idx="4">
                  <c:v>0.85</c:v>
                </c:pt>
                <c:pt idx="5">
                  <c:v>0.85</c:v>
                </c:pt>
                <c:pt idx="6">
                  <c:v>0.85</c:v>
                </c:pt>
                <c:pt idx="7">
                  <c:v>0.85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0.79999999999999993</c:v>
                </c:pt>
                <c:pt idx="17">
                  <c:v>0.79999999999999993</c:v>
                </c:pt>
                <c:pt idx="18">
                  <c:v>0.79999999999999993</c:v>
                </c:pt>
                <c:pt idx="19">
                  <c:v>0.79999999999999993</c:v>
                </c:pt>
                <c:pt idx="20">
                  <c:v>0.79999999999999993</c:v>
                </c:pt>
                <c:pt idx="21">
                  <c:v>0.79999999999999993</c:v>
                </c:pt>
                <c:pt idx="22">
                  <c:v>0.79999999999999993</c:v>
                </c:pt>
                <c:pt idx="23">
                  <c:v>0.79999999999999993</c:v>
                </c:pt>
                <c:pt idx="24">
                  <c:v>0.95</c:v>
                </c:pt>
                <c:pt idx="25">
                  <c:v>0.95</c:v>
                </c:pt>
                <c:pt idx="26">
                  <c:v>0.95</c:v>
                </c:pt>
                <c:pt idx="27">
                  <c:v>0.95</c:v>
                </c:pt>
                <c:pt idx="28">
                  <c:v>0.95</c:v>
                </c:pt>
                <c:pt idx="29">
                  <c:v>0.95</c:v>
                </c:pt>
                <c:pt idx="30">
                  <c:v>0.95</c:v>
                </c:pt>
                <c:pt idx="31">
                  <c:v>0.95</c:v>
                </c:pt>
                <c:pt idx="32">
                  <c:v>0.95</c:v>
                </c:pt>
                <c:pt idx="33">
                  <c:v>0.95</c:v>
                </c:pt>
                <c:pt idx="34">
                  <c:v>0.95</c:v>
                </c:pt>
                <c:pt idx="35">
                  <c:v>0.95</c:v>
                </c:pt>
                <c:pt idx="36">
                  <c:v>0.95</c:v>
                </c:pt>
                <c:pt idx="37">
                  <c:v>0.95</c:v>
                </c:pt>
                <c:pt idx="38">
                  <c:v>0.95</c:v>
                </c:pt>
                <c:pt idx="39">
                  <c:v>0.95</c:v>
                </c:pt>
                <c:pt idx="40">
                  <c:v>0.35</c:v>
                </c:pt>
                <c:pt idx="41">
                  <c:v>0.35</c:v>
                </c:pt>
                <c:pt idx="42">
                  <c:v>0.35</c:v>
                </c:pt>
                <c:pt idx="43">
                  <c:v>0.35</c:v>
                </c:pt>
                <c:pt idx="44">
                  <c:v>0.35</c:v>
                </c:pt>
                <c:pt idx="45">
                  <c:v>0.35</c:v>
                </c:pt>
                <c:pt idx="46">
                  <c:v>0.35</c:v>
                </c:pt>
                <c:pt idx="47">
                  <c:v>0.35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F40-49C4-93F4-3D7FF5617BA5}"/>
            </c:ext>
          </c:extLst>
        </c:ser>
        <c:ser>
          <c:idx val="0"/>
          <c:order val="5"/>
          <c:tx>
            <c:v>SoC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GC0166_Tool!$C$17:$C$64</c:f>
              <c:numCache>
                <c:formatCode>0</c:formatCode>
                <c:ptCount val="48"/>
                <c:pt idx="0">
                  <c:v>47</c:v>
                </c:pt>
                <c:pt idx="1">
                  <c:v>48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</c:numCache>
            </c:numRef>
          </c:cat>
          <c:val>
            <c:numRef>
              <c:f>GC0166_Tool!$H$17:$H$64</c:f>
              <c:numCache>
                <c:formatCode>0%</c:formatCode>
                <c:ptCount val="48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0.23</c:v>
                </c:pt>
                <c:pt idx="8">
                  <c:v>0.26</c:v>
                </c:pt>
                <c:pt idx="9">
                  <c:v>0.26</c:v>
                </c:pt>
                <c:pt idx="10">
                  <c:v>0.27</c:v>
                </c:pt>
                <c:pt idx="11">
                  <c:v>0.28000000000000003</c:v>
                </c:pt>
                <c:pt idx="12">
                  <c:v>0.28999999999999998</c:v>
                </c:pt>
                <c:pt idx="13">
                  <c:v>0.3</c:v>
                </c:pt>
                <c:pt idx="14">
                  <c:v>0.32</c:v>
                </c:pt>
                <c:pt idx="15">
                  <c:v>0.33</c:v>
                </c:pt>
                <c:pt idx="16">
                  <c:v>0.34</c:v>
                </c:pt>
                <c:pt idx="17">
                  <c:v>0.53</c:v>
                </c:pt>
                <c:pt idx="18">
                  <c:v>0.11</c:v>
                </c:pt>
                <c:pt idx="19">
                  <c:v>0.06</c:v>
                </c:pt>
                <c:pt idx="20">
                  <c:v>0.06</c:v>
                </c:pt>
                <c:pt idx="21">
                  <c:v>0.06</c:v>
                </c:pt>
                <c:pt idx="22">
                  <c:v>0.06</c:v>
                </c:pt>
                <c:pt idx="23">
                  <c:v>0.52</c:v>
                </c:pt>
                <c:pt idx="24">
                  <c:v>0.52</c:v>
                </c:pt>
                <c:pt idx="25">
                  <c:v>0.52</c:v>
                </c:pt>
                <c:pt idx="26">
                  <c:v>0.52</c:v>
                </c:pt>
                <c:pt idx="27">
                  <c:v>0.52</c:v>
                </c:pt>
                <c:pt idx="28">
                  <c:v>0.52</c:v>
                </c:pt>
                <c:pt idx="29">
                  <c:v>0.59</c:v>
                </c:pt>
                <c:pt idx="30">
                  <c:v>0.8</c:v>
                </c:pt>
                <c:pt idx="31">
                  <c:v>0.87</c:v>
                </c:pt>
                <c:pt idx="32">
                  <c:v>0.94</c:v>
                </c:pt>
                <c:pt idx="33">
                  <c:v>0.94</c:v>
                </c:pt>
                <c:pt idx="34">
                  <c:v>0.94</c:v>
                </c:pt>
                <c:pt idx="35">
                  <c:v>0.94</c:v>
                </c:pt>
                <c:pt idx="36">
                  <c:v>0.94</c:v>
                </c:pt>
                <c:pt idx="37">
                  <c:v>0.94</c:v>
                </c:pt>
                <c:pt idx="38">
                  <c:v>0.94</c:v>
                </c:pt>
                <c:pt idx="39">
                  <c:v>0.41</c:v>
                </c:pt>
                <c:pt idx="40">
                  <c:v>0.05</c:v>
                </c:pt>
                <c:pt idx="41">
                  <c:v>7.0000000000000007E-2</c:v>
                </c:pt>
                <c:pt idx="42">
                  <c:v>0.08</c:v>
                </c:pt>
                <c:pt idx="43">
                  <c:v>0.12</c:v>
                </c:pt>
                <c:pt idx="44">
                  <c:v>0.14000000000000001</c:v>
                </c:pt>
                <c:pt idx="45">
                  <c:v>0.19</c:v>
                </c:pt>
                <c:pt idx="46">
                  <c:v>0.21</c:v>
                </c:pt>
                <c:pt idx="47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F40-49C4-93F4-3D7FF5617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9516095"/>
        <c:axId val="529821631"/>
      </c:lineChart>
      <c:catAx>
        <c:axId val="929563423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999231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529999231"/>
        <c:scaling>
          <c:orientation val="minMax"/>
          <c:max val="50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563423"/>
        <c:crosses val="autoZero"/>
        <c:crossBetween val="between"/>
      </c:valAx>
      <c:valAx>
        <c:axId val="529821631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SoC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516095"/>
        <c:crosses val="max"/>
        <c:crossBetween val="between"/>
      </c:valAx>
      <c:catAx>
        <c:axId val="929516095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52982163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1.9438187133922081E-2"/>
          <c:y val="0.43939041752101932"/>
          <c:w val="0.18438837223437879"/>
          <c:h val="0.523787669913827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259554</xdr:colOff>
      <xdr:row>1</xdr:row>
      <xdr:rowOff>0</xdr:rowOff>
    </xdr:from>
    <xdr:to>
      <xdr:col>16</xdr:col>
      <xdr:colOff>1618192</xdr:colOff>
      <xdr:row>14</xdr:row>
      <xdr:rowOff>67925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3DDB3B76-3707-442B-8A78-FA2BF96ACEA6}"/>
            </a:ext>
          </a:extLst>
        </xdr:cNvPr>
        <xdr:cNvGrpSpPr/>
      </xdr:nvGrpSpPr>
      <xdr:grpSpPr>
        <a:xfrm>
          <a:off x="3450429" y="209550"/>
          <a:ext cx="5940163" cy="2792075"/>
          <a:chOff x="4245768" y="152399"/>
          <a:chExt cx="7741179" cy="2853987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C0B41447-48B3-420F-38F8-9005F7F62DE9}"/>
              </a:ext>
            </a:extLst>
          </xdr:cNvPr>
          <xdr:cNvGraphicFramePr>
            <a:graphicFrameLocks/>
          </xdr:cNvGraphicFramePr>
        </xdr:nvGraphicFramePr>
        <xdr:xfrm>
          <a:off x="4245768" y="152399"/>
          <a:ext cx="7741179" cy="285398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pic>
        <xdr:nvPicPr>
          <xdr:cNvPr id="4" name="Picture 3">
            <a:extLst>
              <a:ext uri="{FF2B5EF4-FFF2-40B4-BE49-F238E27FC236}">
                <a16:creationId xmlns:a16="http://schemas.microsoft.com/office/drawing/2014/main" id="{B99F82D9-9769-A75E-549F-C193A75BCDF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3321" y="277692"/>
            <a:ext cx="1208897" cy="101658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17</xdr:col>
      <xdr:colOff>9525</xdr:colOff>
      <xdr:row>4</xdr:row>
      <xdr:rowOff>154783</xdr:rowOff>
    </xdr:from>
    <xdr:to>
      <xdr:col>18</xdr:col>
      <xdr:colOff>0</xdr:colOff>
      <xdr:row>7</xdr:row>
      <xdr:rowOff>33372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5B00C675-A8ED-3037-C8D9-F407DA8569E1}"/>
            </a:ext>
          </a:extLst>
        </xdr:cNvPr>
        <xdr:cNvGrpSpPr/>
      </xdr:nvGrpSpPr>
      <xdr:grpSpPr>
        <a:xfrm>
          <a:off x="9515475" y="992983"/>
          <a:ext cx="657225" cy="507239"/>
          <a:chOff x="9353550" y="992983"/>
          <a:chExt cx="733425" cy="507239"/>
        </a:xfrm>
      </xdr:grpSpPr>
      <xdr:pic>
        <xdr:nvPicPr>
          <xdr:cNvPr id="5" name="Picture 4">
            <a:extLst>
              <a:ext uri="{FF2B5EF4-FFF2-40B4-BE49-F238E27FC236}">
                <a16:creationId xmlns:a16="http://schemas.microsoft.com/office/drawing/2014/main" id="{8F6F221E-099A-4004-995B-F13B422EB1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9353550" y="1257300"/>
            <a:ext cx="733425" cy="242922"/>
          </a:xfrm>
          <a:prstGeom prst="rect">
            <a:avLst/>
          </a:prstGeom>
        </xdr:spPr>
      </xdr:pic>
      <xdr:pic>
        <xdr:nvPicPr>
          <xdr:cNvPr id="6" name="Picture 5">
            <a:extLst>
              <a:ext uri="{FF2B5EF4-FFF2-40B4-BE49-F238E27FC236}">
                <a16:creationId xmlns:a16="http://schemas.microsoft.com/office/drawing/2014/main" id="{850229A6-7672-4F15-A77A-D86FF3345F5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9353550" y="992983"/>
            <a:ext cx="733425" cy="314370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Chris\20240123_Asset_Manager_v2_latest.xlsm" TargetMode="External"/><Relationship Id="rId1" Type="http://schemas.openxmlformats.org/officeDocument/2006/relationships/externalLinkPath" Target="20240123_Asset_Manager_v2_lates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IP_in"/>
      <sheetName val="products"/>
      <sheetName val="Strategy view - Main"/>
      <sheetName val="Allocation_Ratios - NIV"/>
      <sheetName val="Allocation_Ratios - DC_NIV"/>
      <sheetName val="Allocation_Ratios - DxL_NIV"/>
      <sheetName val="Allocation_Ratios - BM"/>
      <sheetName val="Allocation_Ratios - DxH_BM"/>
      <sheetName val="DAM_order"/>
      <sheetName val="DAM_result"/>
      <sheetName val="DAM_upload"/>
      <sheetName val="DHH_order"/>
      <sheetName val="Strategy view - NIV"/>
      <sheetName val="Strategy view - DC_NIV"/>
      <sheetName val="Strategy view - DxL_NIV"/>
      <sheetName val="Strategy view - BM"/>
      <sheetName val="Strategy view - DxH_BM"/>
      <sheetName val="DHH_upload"/>
      <sheetName val="ID_upload"/>
      <sheetName val="DHH_result"/>
      <sheetName val="ID_strat"/>
      <sheetName val="ID_trades"/>
      <sheetName val="comt_in"/>
      <sheetName val="DFR_schedule"/>
      <sheetName val="DFR_results"/>
      <sheetName val="OTC_trade"/>
      <sheetName val="OTC_alloc"/>
      <sheetName val="BOAs"/>
      <sheetName val="PnL"/>
      <sheetName val="Breakeven"/>
      <sheetName val="PN Calcs"/>
      <sheetName val="Asset view - CW"/>
      <sheetName val="Asset view - RS"/>
      <sheetName val="Asset view - WB"/>
      <sheetName val="Asset view - TJ"/>
      <sheetName val="Asset view - BF"/>
      <sheetName val="Asset view - FW"/>
      <sheetName val="Asset view - GL"/>
      <sheetName val="Asset view - WM"/>
      <sheetName val="Asset view - GR"/>
      <sheetName val="Asset view - WI"/>
      <sheetName val="Asset view - GLA"/>
      <sheetName val="Asset view - GLB"/>
      <sheetName val="Asset view - CL"/>
      <sheetName val="Asset view - LV"/>
      <sheetName val="Asset view - WV"/>
      <sheetName val="Asset view - NEW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 refreshError="1"/>
      <sheetData sheetId="23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theme/theme1.xml><?xml version="1.0" encoding="utf-8"?>
<a:theme xmlns:a="http://schemas.openxmlformats.org/drawingml/2006/main" name="HABITAT_Theme1">
  <a:themeElements>
    <a:clrScheme name="Sheets">
      <a:dk1>
        <a:srgbClr val="192E41"/>
      </a:dk1>
      <a:lt1>
        <a:srgbClr val="FFFFFF"/>
      </a:lt1>
      <a:dk2>
        <a:srgbClr val="192E41"/>
      </a:dk2>
      <a:lt2>
        <a:srgbClr val="FFFFFF"/>
      </a:lt2>
      <a:accent1>
        <a:srgbClr val="192E41"/>
      </a:accent1>
      <a:accent2>
        <a:srgbClr val="00EB88"/>
      </a:accent2>
      <a:accent3>
        <a:srgbClr val="2AA8FF"/>
      </a:accent3>
      <a:accent4>
        <a:srgbClr val="5F8ED3"/>
      </a:accent4>
      <a:accent5>
        <a:srgbClr val="ACC0C6"/>
      </a:accent5>
      <a:accent6>
        <a:srgbClr val="000000"/>
      </a:accent6>
      <a:hlink>
        <a:srgbClr val="DDE3EA"/>
      </a:hlink>
      <a:folHlink>
        <a:srgbClr val="DDE3EA"/>
      </a:folHlink>
    </a:clrScheme>
    <a:fontScheme name="Sheets">
      <a:majorFont>
        <a:latin typeface="Century Gothic"/>
        <a:ea typeface="Century Gothic"/>
        <a:cs typeface="Century Gothic"/>
      </a:majorFont>
      <a:minorFont>
        <a:latin typeface="Century Gothic"/>
        <a:ea typeface="Century Gothic"/>
        <a:cs typeface="Century Gothic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0203F-35ED-4C0D-9C17-A54667D6637F}">
  <sheetPr codeName="Sheet4"/>
  <dimension ref="A1:AB114"/>
  <sheetViews>
    <sheetView showGridLines="0" tabSelected="1" topLeftCell="B1" zoomScaleNormal="100" workbookViewId="0">
      <pane ySplit="16" topLeftCell="A17" activePane="bottomLeft" state="frozen"/>
      <selection pane="bottomLeft" activeCell="E10" sqref="E10"/>
      <selection activeCell="E17" sqref="E17"/>
    </sheetView>
  </sheetViews>
  <sheetFormatPr defaultRowHeight="16.5" outlineLevelCol="1"/>
  <cols>
    <col min="1" max="1" width="3.375" style="1" hidden="1" customWidth="1"/>
    <col min="2" max="2" width="10.625" style="1" bestFit="1" customWidth="1"/>
    <col min="3" max="3" width="5.125" style="1" customWidth="1"/>
    <col min="4" max="4" width="9.625" style="1" bestFit="1" customWidth="1"/>
    <col min="5" max="5" width="16.5" style="1" bestFit="1" customWidth="1"/>
    <col min="6" max="7" width="8.625" style="1" customWidth="1"/>
    <col min="8" max="8" width="7.875" style="1" customWidth="1"/>
    <col min="9" max="9" width="3.5" style="1" customWidth="1"/>
    <col min="10" max="13" width="7.875" style="1" customWidth="1"/>
    <col min="14" max="15" width="7.875" style="1" hidden="1" customWidth="1" outlineLevel="1"/>
    <col min="16" max="16" width="19.5" style="42" hidden="1" customWidth="1" outlineLevel="1"/>
    <col min="17" max="17" width="22.75" style="1" customWidth="1" collapsed="1"/>
    <col min="18" max="18" width="8.75" style="1" bestFit="1" customWidth="1"/>
    <col min="19" max="19" width="9.375" style="1" bestFit="1" customWidth="1"/>
    <col min="20" max="20" width="8.625" style="1" customWidth="1"/>
    <col min="21" max="21" width="11.25" style="1" bestFit="1" customWidth="1"/>
    <col min="22" max="23" width="8.625" style="1" customWidth="1"/>
    <col min="24" max="24" width="8.75" style="1" bestFit="1" customWidth="1"/>
    <col min="25" max="26" width="8.625" style="1" customWidth="1"/>
    <col min="27" max="27" width="10.25" style="1" bestFit="1" customWidth="1"/>
    <col min="28" max="29" width="8.625" style="1" customWidth="1"/>
    <col min="30" max="16384" width="9" style="1"/>
  </cols>
  <sheetData>
    <row r="1" spans="2:28">
      <c r="F1" s="2"/>
      <c r="G1" s="3"/>
      <c r="H1" s="3"/>
      <c r="I1" s="3"/>
      <c r="J1" s="3"/>
      <c r="K1" s="3"/>
      <c r="L1" s="3"/>
      <c r="M1" s="3"/>
      <c r="N1" s="3"/>
      <c r="O1" s="3"/>
      <c r="R1" s="3"/>
      <c r="S1" s="3"/>
      <c r="T1" s="3"/>
      <c r="U1" s="3"/>
      <c r="V1" s="3"/>
      <c r="W1" s="3"/>
      <c r="X1" s="3"/>
      <c r="Y1" s="4"/>
    </row>
    <row r="2" spans="2:28">
      <c r="D2" s="5" t="s">
        <v>0</v>
      </c>
      <c r="E2" s="5" t="s">
        <v>1</v>
      </c>
      <c r="N2" s="1" t="s">
        <v>2</v>
      </c>
      <c r="R2" s="6" t="s">
        <v>3</v>
      </c>
      <c r="S2" s="7" t="s">
        <v>4</v>
      </c>
      <c r="Y2" s="4"/>
    </row>
    <row r="3" spans="2:28">
      <c r="D3" s="8" t="s">
        <v>5</v>
      </c>
      <c r="E3" s="9" t="s">
        <v>6</v>
      </c>
      <c r="N3" s="1" t="s">
        <v>7</v>
      </c>
      <c r="R3" s="10" t="s">
        <v>8</v>
      </c>
      <c r="S3" s="7" t="s">
        <v>9</v>
      </c>
      <c r="Y3" s="4"/>
    </row>
    <row r="4" spans="2:28">
      <c r="D4" s="11">
        <v>50</v>
      </c>
      <c r="E4" s="11">
        <v>50</v>
      </c>
      <c r="N4" s="1" t="s">
        <v>10</v>
      </c>
      <c r="R4" s="12" t="s">
        <v>11</v>
      </c>
      <c r="S4" s="7" t="s">
        <v>12</v>
      </c>
      <c r="Y4" s="4"/>
    </row>
    <row r="5" spans="2:28">
      <c r="D5" s="8" t="s">
        <v>13</v>
      </c>
      <c r="E5" s="9" t="s">
        <v>14</v>
      </c>
      <c r="N5" s="1" t="s">
        <v>15</v>
      </c>
      <c r="Y5" s="4"/>
    </row>
    <row r="6" spans="2:28">
      <c r="D6" s="13">
        <v>0.05</v>
      </c>
      <c r="E6" s="13">
        <v>0.95</v>
      </c>
      <c r="S6" s="1" t="s">
        <v>16</v>
      </c>
      <c r="Y6" s="4"/>
    </row>
    <row r="7" spans="2:28">
      <c r="D7" s="8" t="s">
        <v>17</v>
      </c>
      <c r="E7" s="9" t="s">
        <v>18</v>
      </c>
      <c r="I7" s="14"/>
      <c r="J7" s="14"/>
      <c r="K7" s="14"/>
      <c r="L7" s="14"/>
      <c r="M7" s="14"/>
      <c r="S7" s="1" t="s">
        <v>19</v>
      </c>
      <c r="Y7" s="4"/>
    </row>
    <row r="8" spans="2:28">
      <c r="D8" s="13">
        <v>0.92500000000000004</v>
      </c>
      <c r="E8" s="13">
        <v>0.95</v>
      </c>
      <c r="Y8" s="4"/>
    </row>
    <row r="9" spans="2:28">
      <c r="D9" s="15"/>
      <c r="N9" s="1" t="s">
        <v>20</v>
      </c>
      <c r="R9" s="41" t="s">
        <v>21</v>
      </c>
      <c r="S9" s="1" t="s">
        <v>22</v>
      </c>
      <c r="Y9" s="4"/>
    </row>
    <row r="10" spans="2:28">
      <c r="D10" s="45" t="s">
        <v>23</v>
      </c>
      <c r="E10" s="41">
        <v>2</v>
      </c>
      <c r="N10" s="1" t="s">
        <v>21</v>
      </c>
    </row>
    <row r="11" spans="2:28">
      <c r="D11" s="45" t="s">
        <v>24</v>
      </c>
      <c r="E11" s="44">
        <f>(E4*E10)</f>
        <v>100</v>
      </c>
    </row>
    <row r="13" spans="2:28">
      <c r="C13" s="16" t="s">
        <v>25</v>
      </c>
      <c r="D13" s="54" t="str">
        <f>IF(SUM(W17:W112)&gt;0,"Breach","Ok")</f>
        <v>Ok</v>
      </c>
      <c r="E13" s="55"/>
    </row>
    <row r="14" spans="2:28">
      <c r="B14" s="1" t="s">
        <v>26</v>
      </c>
      <c r="C14" s="16" t="s">
        <v>27</v>
      </c>
      <c r="D14" s="54" t="str">
        <f>IF(SUM(I17:I112)&gt;0,"Breach","Ok")</f>
        <v>Ok</v>
      </c>
      <c r="E14" s="55"/>
      <c r="R14" s="56" t="s">
        <v>28</v>
      </c>
      <c r="S14" s="57"/>
      <c r="T14" s="57"/>
      <c r="U14" s="57"/>
      <c r="V14" s="57"/>
      <c r="W14" s="57"/>
      <c r="X14" s="57"/>
      <c r="Y14" s="57"/>
      <c r="Z14" s="57"/>
      <c r="AA14" s="57"/>
      <c r="AB14" s="58"/>
    </row>
    <row r="15" spans="2:28">
      <c r="B15" s="26">
        <f ca="1">INT(NOW())</f>
        <v>45769</v>
      </c>
      <c r="C15" s="31"/>
      <c r="N15" s="59"/>
      <c r="O15" s="59"/>
      <c r="P15" s="47"/>
      <c r="R15" s="60" t="s">
        <v>29</v>
      </c>
      <c r="S15" s="61"/>
      <c r="T15" s="61"/>
      <c r="U15" s="61"/>
      <c r="V15" s="61"/>
      <c r="W15" s="17" t="s">
        <v>30</v>
      </c>
      <c r="X15" s="61" t="s">
        <v>31</v>
      </c>
      <c r="Y15" s="61"/>
      <c r="Z15" s="61"/>
      <c r="AA15" s="61"/>
      <c r="AB15" s="62"/>
    </row>
    <row r="16" spans="2:28" s="36" customFormat="1" ht="30">
      <c r="B16" s="35" t="s">
        <v>32</v>
      </c>
      <c r="C16" s="35" t="s">
        <v>33</v>
      </c>
      <c r="D16" s="36" t="s">
        <v>34</v>
      </c>
      <c r="E16" s="36" t="s">
        <v>35</v>
      </c>
      <c r="F16" s="37" t="s">
        <v>36</v>
      </c>
      <c r="G16" s="37" t="s">
        <v>37</v>
      </c>
      <c r="H16" s="37" t="s">
        <v>38</v>
      </c>
      <c r="J16" s="35" t="s">
        <v>39</v>
      </c>
      <c r="K16" s="37" t="s">
        <v>40</v>
      </c>
      <c r="L16" s="37" t="s">
        <v>41</v>
      </c>
      <c r="M16" s="37" t="s">
        <v>42</v>
      </c>
      <c r="N16" s="37" t="s">
        <v>43</v>
      </c>
      <c r="O16" s="37" t="s">
        <v>44</v>
      </c>
      <c r="P16" s="43" t="s">
        <v>45</v>
      </c>
      <c r="Q16" s="37"/>
      <c r="R16" s="38" t="s">
        <v>46</v>
      </c>
      <c r="S16" s="39" t="s">
        <v>47</v>
      </c>
      <c r="T16" s="39" t="s">
        <v>48</v>
      </c>
      <c r="U16" s="39" t="s">
        <v>49</v>
      </c>
      <c r="V16" s="39" t="s">
        <v>50</v>
      </c>
      <c r="W16" s="39" t="s">
        <v>51</v>
      </c>
      <c r="X16" s="38" t="s">
        <v>52</v>
      </c>
      <c r="Y16" s="39" t="s">
        <v>53</v>
      </c>
      <c r="Z16" s="39" t="s">
        <v>48</v>
      </c>
      <c r="AA16" s="39" t="s">
        <v>54</v>
      </c>
      <c r="AB16" s="39" t="s">
        <v>50</v>
      </c>
    </row>
    <row r="17" spans="1:28">
      <c r="A17" s="18">
        <f t="shared" ref="A17:A80" ca="1" si="0">IF(AND(NOW()-$B17&lt;(1/48),NOW()-$B17&gt;0),"X",IF(AND($B17-NOW()&gt;(2/48),$B17-NOW()&lt;(3/48)),"GC",0))</f>
        <v>0</v>
      </c>
      <c r="B17" s="19">
        <f ca="1">B15-(2/48)</f>
        <v>45768.958333333336</v>
      </c>
      <c r="C17" s="20">
        <v>47</v>
      </c>
      <c r="D17" s="67">
        <v>1</v>
      </c>
      <c r="E17" s="64" t="s">
        <v>55</v>
      </c>
      <c r="F17" s="27">
        <v>0</v>
      </c>
      <c r="G17" s="27">
        <v>0</v>
      </c>
      <c r="H17" s="28">
        <v>0.2</v>
      </c>
      <c r="I17" s="34">
        <f>IF(OR(F17&lt;J17,F17&gt;K17,G17&lt;J17,G17&gt;K17),1,0)</f>
        <v>0</v>
      </c>
      <c r="J17" s="32">
        <f t="shared" ref="J17:J62" si="1">IF($R$9="Yes",MAX(ROUNDDOWN(N17*2,0),-$E$4),IF(H17&gt;=$E$6,0,-$D$4))</f>
        <v>-50</v>
      </c>
      <c r="K17" s="40">
        <f t="shared" ref="K17:K62" si="2">IF($R$9="Yes",MIN(ROUNDDOWN(O17*2,0),$D$4),IF(H17&lt;=$D$6,0,$D$4))</f>
        <v>50</v>
      </c>
      <c r="L17" s="48">
        <f>N17+(Z17/$D$8)</f>
        <v>-35.135135135135137</v>
      </c>
      <c r="M17" s="48">
        <f>O17-(T17*$E$8)</f>
        <v>2.375</v>
      </c>
      <c r="N17" s="33">
        <f>-(($E$4*(1-H17))-((1-$E$6)*$E$4))/$D$8</f>
        <v>-40.54054054054054</v>
      </c>
      <c r="O17" s="46">
        <f>IF(P17&lt;((($E$4*H17)-($E$4*$D$6))*$E$8),P17,((($E$4*H17)-($E$4*$D$6))*$E$8))</f>
        <v>7.125</v>
      </c>
      <c r="P17" s="44">
        <f>IF(SUM(F17:G17)&gt;0,$E$11-(SUM(F17:G17)*0.5*$E$8),$E$11)</f>
        <v>100</v>
      </c>
      <c r="Q17" s="30" t="str">
        <f t="shared" ref="Q17:Q64" ca="1" si="3">IF(A17="X","Dispatch timeframe",IF(A17="GC","Scheduling timeframe",""))</f>
        <v/>
      </c>
      <c r="R17" s="63">
        <v>20</v>
      </c>
      <c r="S17" s="21">
        <f>(T17/$E$4)+$D$6</f>
        <v>0.15000000000000002</v>
      </c>
      <c r="T17" s="10">
        <f>R$17*IF(V$17="DC",0.25,IF(V$17="DM",0.5,1))</f>
        <v>5</v>
      </c>
      <c r="U17" s="22">
        <f t="shared" ref="U17:U24" si="4">$D$4-R$17</f>
        <v>30</v>
      </c>
      <c r="V17" s="63" t="s">
        <v>2</v>
      </c>
      <c r="W17" s="22">
        <f t="shared" ref="W17:W64" si="5">IF(OR(H17&lt;S17,H17&gt;Y17),1,0)</f>
        <v>0</v>
      </c>
      <c r="X17" s="63">
        <v>20</v>
      </c>
      <c r="Y17" s="21">
        <f>1-(Z17/$E$4)-(1-$E$6)</f>
        <v>0.85</v>
      </c>
      <c r="Z17" s="10">
        <f>X$17*IF(AB$17="DC",0.25,IF(AB$17="DM",0.5,1))</f>
        <v>5</v>
      </c>
      <c r="AA17" s="22">
        <f t="shared" ref="AA17:AA24" si="6">X$17-$D$4</f>
        <v>-30</v>
      </c>
      <c r="AB17" s="63" t="s">
        <v>2</v>
      </c>
    </row>
    <row r="18" spans="1:28">
      <c r="A18" s="19">
        <f t="shared" ca="1" si="0"/>
        <v>0</v>
      </c>
      <c r="B18" s="19">
        <f ca="1">B17+1/48</f>
        <v>45768.979166666672</v>
      </c>
      <c r="C18" s="23">
        <v>48</v>
      </c>
      <c r="D18" s="67"/>
      <c r="E18" s="65"/>
      <c r="F18" s="27">
        <v>0</v>
      </c>
      <c r="G18" s="27">
        <v>0</v>
      </c>
      <c r="H18" s="29">
        <f t="shared" ref="H18:H51" si="7">ROUND(H17-(IF((F17+G17)&gt;0,(((F17+G17)*0.5)/$E$8),(((F17+G17)*0.5)*$D$8))/$E$4),2)</f>
        <v>0.2</v>
      </c>
      <c r="I18" s="34">
        <f t="shared" ref="I18:I64" si="8">IF(OR(F18&lt;J18,F18&gt;K18,G18&lt;J18,G18&gt;K18),1,0)</f>
        <v>0</v>
      </c>
      <c r="J18" s="32">
        <f t="shared" si="1"/>
        <v>-50</v>
      </c>
      <c r="K18" s="40">
        <f t="shared" si="2"/>
        <v>50</v>
      </c>
      <c r="L18" s="48">
        <f t="shared" ref="L18:L62" si="9">N18+(Z18/$D$8)</f>
        <v>-35.135135135135137</v>
      </c>
      <c r="M18" s="48">
        <f t="shared" ref="M18:M62" si="10">O18-(T18*$E$8)</f>
        <v>2.375</v>
      </c>
      <c r="N18" s="33">
        <f t="shared" ref="N18:N62" si="11">-(($E$4*(1-H18))-((1-$E$6)*$E$4))/$D$8</f>
        <v>-40.54054054054054</v>
      </c>
      <c r="O18" s="46">
        <f t="shared" ref="O18:O62" si="12">IF(P18&lt;((($E$4*H18)-($E$4*$D$6))*$E$8),P18,((($E$4*H18)-($E$4*$D$6))*$E$8))</f>
        <v>7.125</v>
      </c>
      <c r="P18" s="44">
        <f>IF(SUM(F18:G18)&gt;0,$P17-(SUM(F18:G18)*0.5*$E$8),$P17)</f>
        <v>100</v>
      </c>
      <c r="Q18" s="30" t="str">
        <f t="shared" ca="1" si="3"/>
        <v/>
      </c>
      <c r="R18" s="63"/>
      <c r="S18" s="21">
        <f t="shared" ref="S18:S64" si="13">(T18/$E$4)+$D$6</f>
        <v>0.15000000000000002</v>
      </c>
      <c r="T18" s="10">
        <f t="shared" ref="T18:T24" si="14">R$17*IF(V$17="DC",0.25,IF(V$17="DM",0.5,1))</f>
        <v>5</v>
      </c>
      <c r="U18" s="22">
        <f t="shared" si="4"/>
        <v>30</v>
      </c>
      <c r="V18" s="63"/>
      <c r="W18" s="22">
        <f t="shared" si="5"/>
        <v>0</v>
      </c>
      <c r="X18" s="63"/>
      <c r="Y18" s="21">
        <f t="shared" ref="Y18:Y64" si="15">1-(Z18/$E$4)-(1-$E$6)</f>
        <v>0.85</v>
      </c>
      <c r="Z18" s="10">
        <f t="shared" ref="Z18:Z24" si="16">X$17*IF(AB$17="DC",0.25,IF(AB$17="DM",0.5,1))</f>
        <v>5</v>
      </c>
      <c r="AA18" s="22">
        <f t="shared" si="6"/>
        <v>-30</v>
      </c>
      <c r="AB18" s="63"/>
    </row>
    <row r="19" spans="1:28">
      <c r="A19" s="19">
        <f t="shared" ca="1" si="0"/>
        <v>0</v>
      </c>
      <c r="B19" s="19">
        <f t="shared" ref="B19:B82" ca="1" si="17">B18+1/48</f>
        <v>45769.000000000007</v>
      </c>
      <c r="C19" s="23">
        <v>1</v>
      </c>
      <c r="D19" s="67"/>
      <c r="E19" s="65"/>
      <c r="F19" s="27">
        <v>0</v>
      </c>
      <c r="G19" s="27">
        <v>0</v>
      </c>
      <c r="H19" s="29">
        <f t="shared" si="7"/>
        <v>0.2</v>
      </c>
      <c r="I19" s="34">
        <f t="shared" si="8"/>
        <v>0</v>
      </c>
      <c r="J19" s="32">
        <f t="shared" si="1"/>
        <v>-50</v>
      </c>
      <c r="K19" s="40">
        <f t="shared" si="2"/>
        <v>50</v>
      </c>
      <c r="L19" s="48">
        <f t="shared" si="9"/>
        <v>-35.135135135135137</v>
      </c>
      <c r="M19" s="48">
        <f t="shared" si="10"/>
        <v>2.375</v>
      </c>
      <c r="N19" s="33">
        <f t="shared" si="11"/>
        <v>-40.54054054054054</v>
      </c>
      <c r="O19" s="46">
        <f t="shared" si="12"/>
        <v>7.125</v>
      </c>
      <c r="P19" s="44">
        <f t="shared" ref="P19:P66" si="18">IF(SUM(F19:G19)&gt;0,$P18-(SUM(F19:G19)*0.5*$E$8),$P18)</f>
        <v>100</v>
      </c>
      <c r="Q19" s="30" t="str">
        <f t="shared" ca="1" si="3"/>
        <v/>
      </c>
      <c r="R19" s="63"/>
      <c r="S19" s="21">
        <f t="shared" si="13"/>
        <v>0.15000000000000002</v>
      </c>
      <c r="T19" s="10">
        <f t="shared" si="14"/>
        <v>5</v>
      </c>
      <c r="U19" s="22">
        <f t="shared" si="4"/>
        <v>30</v>
      </c>
      <c r="V19" s="63"/>
      <c r="W19" s="22">
        <f t="shared" si="5"/>
        <v>0</v>
      </c>
      <c r="X19" s="63"/>
      <c r="Y19" s="21">
        <f t="shared" si="15"/>
        <v>0.85</v>
      </c>
      <c r="Z19" s="10">
        <f t="shared" si="16"/>
        <v>5</v>
      </c>
      <c r="AA19" s="22">
        <f t="shared" si="6"/>
        <v>-30</v>
      </c>
      <c r="AB19" s="63"/>
    </row>
    <row r="20" spans="1:28">
      <c r="A20" s="19">
        <f t="shared" ca="1" si="0"/>
        <v>0</v>
      </c>
      <c r="B20" s="19">
        <f t="shared" ca="1" si="17"/>
        <v>45769.020833333343</v>
      </c>
      <c r="C20" s="23">
        <v>2</v>
      </c>
      <c r="D20" s="67"/>
      <c r="E20" s="66"/>
      <c r="F20" s="27">
        <v>0</v>
      </c>
      <c r="G20" s="27">
        <v>0</v>
      </c>
      <c r="H20" s="29">
        <f t="shared" si="7"/>
        <v>0.2</v>
      </c>
      <c r="I20" s="34">
        <f t="shared" si="8"/>
        <v>0</v>
      </c>
      <c r="J20" s="32">
        <f t="shared" si="1"/>
        <v>-50</v>
      </c>
      <c r="K20" s="40">
        <f t="shared" si="2"/>
        <v>50</v>
      </c>
      <c r="L20" s="48">
        <f t="shared" si="9"/>
        <v>-35.135135135135137</v>
      </c>
      <c r="M20" s="48">
        <f t="shared" si="10"/>
        <v>2.375</v>
      </c>
      <c r="N20" s="33">
        <f t="shared" si="11"/>
        <v>-40.54054054054054</v>
      </c>
      <c r="O20" s="46">
        <f t="shared" si="12"/>
        <v>7.125</v>
      </c>
      <c r="P20" s="44">
        <f t="shared" si="18"/>
        <v>100</v>
      </c>
      <c r="Q20" s="30" t="str">
        <f t="shared" ca="1" si="3"/>
        <v/>
      </c>
      <c r="R20" s="63"/>
      <c r="S20" s="21">
        <f t="shared" si="13"/>
        <v>0.15000000000000002</v>
      </c>
      <c r="T20" s="10">
        <f t="shared" si="14"/>
        <v>5</v>
      </c>
      <c r="U20" s="22">
        <f t="shared" si="4"/>
        <v>30</v>
      </c>
      <c r="V20" s="63"/>
      <c r="W20" s="22">
        <f t="shared" si="5"/>
        <v>0</v>
      </c>
      <c r="X20" s="63"/>
      <c r="Y20" s="21">
        <f t="shared" si="15"/>
        <v>0.85</v>
      </c>
      <c r="Z20" s="10">
        <f t="shared" si="16"/>
        <v>5</v>
      </c>
      <c r="AA20" s="22">
        <f t="shared" si="6"/>
        <v>-30</v>
      </c>
      <c r="AB20" s="63"/>
    </row>
    <row r="21" spans="1:28">
      <c r="A21" s="19">
        <f t="shared" ca="1" si="0"/>
        <v>0</v>
      </c>
      <c r="B21" s="19">
        <f t="shared" ca="1" si="17"/>
        <v>45769.041666666679</v>
      </c>
      <c r="C21" s="23">
        <v>3</v>
      </c>
      <c r="D21" s="67"/>
      <c r="E21" s="64" t="s">
        <v>56</v>
      </c>
      <c r="F21" s="27">
        <v>0</v>
      </c>
      <c r="G21" s="27">
        <v>0</v>
      </c>
      <c r="H21" s="29">
        <f t="shared" si="7"/>
        <v>0.2</v>
      </c>
      <c r="I21" s="34">
        <f t="shared" si="8"/>
        <v>0</v>
      </c>
      <c r="J21" s="32">
        <f t="shared" si="1"/>
        <v>-50</v>
      </c>
      <c r="K21" s="40">
        <f t="shared" si="2"/>
        <v>50</v>
      </c>
      <c r="L21" s="48">
        <f t="shared" si="9"/>
        <v>-35.135135135135137</v>
      </c>
      <c r="M21" s="48">
        <f t="shared" si="10"/>
        <v>2.375</v>
      </c>
      <c r="N21" s="33">
        <f t="shared" si="11"/>
        <v>-40.54054054054054</v>
      </c>
      <c r="O21" s="46">
        <f t="shared" si="12"/>
        <v>7.125</v>
      </c>
      <c r="P21" s="44">
        <f t="shared" si="18"/>
        <v>100</v>
      </c>
      <c r="Q21" s="30" t="str">
        <f t="shared" ca="1" si="3"/>
        <v/>
      </c>
      <c r="R21" s="63"/>
      <c r="S21" s="21">
        <f t="shared" si="13"/>
        <v>0.15000000000000002</v>
      </c>
      <c r="T21" s="10">
        <f t="shared" si="14"/>
        <v>5</v>
      </c>
      <c r="U21" s="22">
        <f t="shared" si="4"/>
        <v>30</v>
      </c>
      <c r="V21" s="63"/>
      <c r="W21" s="22">
        <f t="shared" si="5"/>
        <v>0</v>
      </c>
      <c r="X21" s="63"/>
      <c r="Y21" s="21">
        <f t="shared" si="15"/>
        <v>0.85</v>
      </c>
      <c r="Z21" s="10">
        <f t="shared" si="16"/>
        <v>5</v>
      </c>
      <c r="AA21" s="22">
        <f t="shared" si="6"/>
        <v>-30</v>
      </c>
      <c r="AB21" s="63"/>
    </row>
    <row r="22" spans="1:28">
      <c r="A22" s="19">
        <f t="shared" ca="1" si="0"/>
        <v>0</v>
      </c>
      <c r="B22" s="19">
        <f t="shared" ca="1" si="17"/>
        <v>45769.062500000015</v>
      </c>
      <c r="C22" s="23">
        <v>4</v>
      </c>
      <c r="D22" s="67"/>
      <c r="E22" s="65"/>
      <c r="F22" s="27">
        <v>0</v>
      </c>
      <c r="G22" s="27">
        <v>0</v>
      </c>
      <c r="H22" s="29">
        <f t="shared" si="7"/>
        <v>0.2</v>
      </c>
      <c r="I22" s="34">
        <f t="shared" si="8"/>
        <v>0</v>
      </c>
      <c r="J22" s="32">
        <f t="shared" si="1"/>
        <v>-50</v>
      </c>
      <c r="K22" s="40">
        <f t="shared" si="2"/>
        <v>50</v>
      </c>
      <c r="L22" s="48">
        <f t="shared" si="9"/>
        <v>-35.135135135135137</v>
      </c>
      <c r="M22" s="48">
        <f t="shared" si="10"/>
        <v>2.375</v>
      </c>
      <c r="N22" s="33">
        <f t="shared" si="11"/>
        <v>-40.54054054054054</v>
      </c>
      <c r="O22" s="46">
        <f t="shared" si="12"/>
        <v>7.125</v>
      </c>
      <c r="P22" s="44">
        <f t="shared" si="18"/>
        <v>100</v>
      </c>
      <c r="Q22" s="30" t="str">
        <f t="shared" ca="1" si="3"/>
        <v/>
      </c>
      <c r="R22" s="63"/>
      <c r="S22" s="21">
        <f t="shared" si="13"/>
        <v>0.15000000000000002</v>
      </c>
      <c r="T22" s="10">
        <f t="shared" si="14"/>
        <v>5</v>
      </c>
      <c r="U22" s="22">
        <f t="shared" si="4"/>
        <v>30</v>
      </c>
      <c r="V22" s="63"/>
      <c r="W22" s="22">
        <f t="shared" si="5"/>
        <v>0</v>
      </c>
      <c r="X22" s="63"/>
      <c r="Y22" s="21">
        <f t="shared" si="15"/>
        <v>0.85</v>
      </c>
      <c r="Z22" s="10">
        <f t="shared" si="16"/>
        <v>5</v>
      </c>
      <c r="AA22" s="22">
        <f t="shared" si="6"/>
        <v>-30</v>
      </c>
      <c r="AB22" s="63"/>
    </row>
    <row r="23" spans="1:28">
      <c r="A23" s="19">
        <f t="shared" ca="1" si="0"/>
        <v>0</v>
      </c>
      <c r="B23" s="19">
        <f t="shared" ca="1" si="17"/>
        <v>45769.08333333335</v>
      </c>
      <c r="C23" s="23">
        <v>5</v>
      </c>
      <c r="D23" s="67"/>
      <c r="E23" s="65"/>
      <c r="F23" s="27">
        <v>-3</v>
      </c>
      <c r="G23" s="27">
        <v>0</v>
      </c>
      <c r="H23" s="29">
        <f t="shared" si="7"/>
        <v>0.2</v>
      </c>
      <c r="I23" s="34">
        <f t="shared" si="8"/>
        <v>0</v>
      </c>
      <c r="J23" s="32">
        <f t="shared" si="1"/>
        <v>-50</v>
      </c>
      <c r="K23" s="40">
        <f t="shared" si="2"/>
        <v>50</v>
      </c>
      <c r="L23" s="48">
        <f t="shared" si="9"/>
        <v>-35.135135135135137</v>
      </c>
      <c r="M23" s="48">
        <f t="shared" si="10"/>
        <v>2.375</v>
      </c>
      <c r="N23" s="33">
        <f t="shared" si="11"/>
        <v>-40.54054054054054</v>
      </c>
      <c r="O23" s="46">
        <f t="shared" si="12"/>
        <v>7.125</v>
      </c>
      <c r="P23" s="44">
        <f t="shared" si="18"/>
        <v>100</v>
      </c>
      <c r="Q23" s="30" t="str">
        <f t="shared" ca="1" si="3"/>
        <v/>
      </c>
      <c r="R23" s="63"/>
      <c r="S23" s="21">
        <f t="shared" si="13"/>
        <v>0.15000000000000002</v>
      </c>
      <c r="T23" s="10">
        <f t="shared" si="14"/>
        <v>5</v>
      </c>
      <c r="U23" s="22">
        <f t="shared" si="4"/>
        <v>30</v>
      </c>
      <c r="V23" s="63"/>
      <c r="W23" s="22">
        <f t="shared" si="5"/>
        <v>0</v>
      </c>
      <c r="X23" s="63"/>
      <c r="Y23" s="21">
        <f t="shared" si="15"/>
        <v>0.85</v>
      </c>
      <c r="Z23" s="10">
        <f t="shared" si="16"/>
        <v>5</v>
      </c>
      <c r="AA23" s="22">
        <f t="shared" si="6"/>
        <v>-30</v>
      </c>
      <c r="AB23" s="63"/>
    </row>
    <row r="24" spans="1:28">
      <c r="A24" s="24">
        <f t="shared" ca="1" si="0"/>
        <v>0</v>
      </c>
      <c r="B24" s="24">
        <f t="shared" ca="1" si="17"/>
        <v>45769.104166666686</v>
      </c>
      <c r="C24" s="25">
        <v>6</v>
      </c>
      <c r="D24" s="67"/>
      <c r="E24" s="66"/>
      <c r="F24" s="27">
        <v>-3</v>
      </c>
      <c r="G24" s="27">
        <v>0</v>
      </c>
      <c r="H24" s="29">
        <f t="shared" si="7"/>
        <v>0.23</v>
      </c>
      <c r="I24" s="34">
        <f t="shared" si="8"/>
        <v>0</v>
      </c>
      <c r="J24" s="32">
        <f t="shared" si="1"/>
        <v>-50</v>
      </c>
      <c r="K24" s="40">
        <f t="shared" si="2"/>
        <v>50</v>
      </c>
      <c r="L24" s="48">
        <f t="shared" si="9"/>
        <v>-33.513513513513516</v>
      </c>
      <c r="M24" s="48">
        <f t="shared" si="10"/>
        <v>3.7999999999999989</v>
      </c>
      <c r="N24" s="33">
        <f t="shared" si="11"/>
        <v>-38.918918918918919</v>
      </c>
      <c r="O24" s="46">
        <f t="shared" si="12"/>
        <v>8.5499999999999989</v>
      </c>
      <c r="P24" s="44">
        <f t="shared" si="18"/>
        <v>100</v>
      </c>
      <c r="Q24" s="30" t="str">
        <f t="shared" ca="1" si="3"/>
        <v/>
      </c>
      <c r="R24" s="63"/>
      <c r="S24" s="21">
        <f t="shared" si="13"/>
        <v>0.15000000000000002</v>
      </c>
      <c r="T24" s="10">
        <f t="shared" si="14"/>
        <v>5</v>
      </c>
      <c r="U24" s="22">
        <f t="shared" si="4"/>
        <v>30</v>
      </c>
      <c r="V24" s="63"/>
      <c r="W24" s="22">
        <f t="shared" si="5"/>
        <v>0</v>
      </c>
      <c r="X24" s="63"/>
      <c r="Y24" s="21">
        <f t="shared" si="15"/>
        <v>0.85</v>
      </c>
      <c r="Z24" s="10">
        <f t="shared" si="16"/>
        <v>5</v>
      </c>
      <c r="AA24" s="22">
        <f t="shared" si="6"/>
        <v>-30</v>
      </c>
      <c r="AB24" s="63"/>
    </row>
    <row r="25" spans="1:28">
      <c r="A25" s="19">
        <f t="shared" ca="1" si="0"/>
        <v>0</v>
      </c>
      <c r="B25" s="19">
        <f t="shared" ca="1" si="17"/>
        <v>45769.125000000022</v>
      </c>
      <c r="C25" s="23">
        <v>7</v>
      </c>
      <c r="D25" s="67">
        <v>2</v>
      </c>
      <c r="E25" s="64" t="s">
        <v>57</v>
      </c>
      <c r="F25" s="27">
        <v>0</v>
      </c>
      <c r="G25" s="27">
        <v>-0.5</v>
      </c>
      <c r="H25" s="29">
        <f t="shared" si="7"/>
        <v>0.26</v>
      </c>
      <c r="I25" s="34">
        <f t="shared" si="8"/>
        <v>0</v>
      </c>
      <c r="J25" s="32">
        <f t="shared" si="1"/>
        <v>-50</v>
      </c>
      <c r="K25" s="40">
        <f t="shared" si="2"/>
        <v>50</v>
      </c>
      <c r="L25" s="48">
        <f t="shared" si="9"/>
        <v>-4.8648648648648702</v>
      </c>
      <c r="M25" s="48">
        <f t="shared" si="10"/>
        <v>9.9749999999999996</v>
      </c>
      <c r="N25" s="33">
        <f t="shared" si="11"/>
        <v>-37.297297297297298</v>
      </c>
      <c r="O25" s="46">
        <f t="shared" si="12"/>
        <v>9.9749999999999996</v>
      </c>
      <c r="P25" s="44">
        <f t="shared" si="18"/>
        <v>100</v>
      </c>
      <c r="Q25" s="30" t="str">
        <f t="shared" ca="1" si="3"/>
        <v/>
      </c>
      <c r="R25" s="63">
        <v>0</v>
      </c>
      <c r="S25" s="21">
        <f t="shared" si="13"/>
        <v>0.05</v>
      </c>
      <c r="T25" s="10">
        <f>R$25*IF(V$25="DC",0.25,IF(V$25="DM",0.5,1))</f>
        <v>0</v>
      </c>
      <c r="U25" s="22">
        <f t="shared" ref="U25:U32" si="19">$D$4-R$25</f>
        <v>50</v>
      </c>
      <c r="V25" s="63" t="s">
        <v>15</v>
      </c>
      <c r="W25" s="22">
        <f t="shared" si="5"/>
        <v>0</v>
      </c>
      <c r="X25" s="63">
        <v>30</v>
      </c>
      <c r="Y25" s="21">
        <f t="shared" si="15"/>
        <v>0.35</v>
      </c>
      <c r="Z25" s="10">
        <f>X$25*IF(AB$25="DC",0.25,IF(AB$25="DM",0.5,1))</f>
        <v>30</v>
      </c>
      <c r="AA25" s="22">
        <f t="shared" ref="AA25:AA32" si="20">X$25-$D$4</f>
        <v>-20</v>
      </c>
      <c r="AB25" s="63" t="s">
        <v>10</v>
      </c>
    </row>
    <row r="26" spans="1:28">
      <c r="A26" s="19">
        <f t="shared" ca="1" si="0"/>
        <v>0</v>
      </c>
      <c r="B26" s="19">
        <f t="shared" ca="1" si="17"/>
        <v>45769.145833333358</v>
      </c>
      <c r="C26" s="23">
        <v>8</v>
      </c>
      <c r="D26" s="67"/>
      <c r="E26" s="65"/>
      <c r="F26" s="27">
        <v>0</v>
      </c>
      <c r="G26" s="27">
        <v>-0.7</v>
      </c>
      <c r="H26" s="29">
        <f t="shared" si="7"/>
        <v>0.26</v>
      </c>
      <c r="I26" s="34">
        <f t="shared" si="8"/>
        <v>0</v>
      </c>
      <c r="J26" s="32">
        <f t="shared" si="1"/>
        <v>-50</v>
      </c>
      <c r="K26" s="40">
        <f t="shared" si="2"/>
        <v>50</v>
      </c>
      <c r="L26" s="48">
        <f t="shared" si="9"/>
        <v>-4.8648648648648702</v>
      </c>
      <c r="M26" s="48">
        <f t="shared" si="10"/>
        <v>9.9749999999999996</v>
      </c>
      <c r="N26" s="33">
        <f t="shared" si="11"/>
        <v>-37.297297297297298</v>
      </c>
      <c r="O26" s="46">
        <f t="shared" si="12"/>
        <v>9.9749999999999996</v>
      </c>
      <c r="P26" s="44">
        <f t="shared" si="18"/>
        <v>100</v>
      </c>
      <c r="Q26" s="30" t="str">
        <f t="shared" ca="1" si="3"/>
        <v/>
      </c>
      <c r="R26" s="63"/>
      <c r="S26" s="21">
        <f t="shared" si="13"/>
        <v>0.05</v>
      </c>
      <c r="T26" s="10">
        <f t="shared" ref="T26:T32" si="21">R$25*IF(V$25="DC",0.25,IF(V$25="DM",0.5,1))</f>
        <v>0</v>
      </c>
      <c r="U26" s="22">
        <f t="shared" si="19"/>
        <v>50</v>
      </c>
      <c r="V26" s="63"/>
      <c r="W26" s="22">
        <f t="shared" si="5"/>
        <v>0</v>
      </c>
      <c r="X26" s="63"/>
      <c r="Y26" s="21">
        <f t="shared" si="15"/>
        <v>0.35</v>
      </c>
      <c r="Z26" s="10">
        <f t="shared" ref="Z26:Z31" si="22">X$25*IF(AB$25="DC",0.25,IF(AB$25="DM",0.5,1))</f>
        <v>30</v>
      </c>
      <c r="AA26" s="22">
        <f t="shared" si="20"/>
        <v>-20</v>
      </c>
      <c r="AB26" s="63"/>
    </row>
    <row r="27" spans="1:28">
      <c r="A27" s="19">
        <f t="shared" ca="1" si="0"/>
        <v>0</v>
      </c>
      <c r="B27" s="19">
        <f t="shared" ca="1" si="17"/>
        <v>45769.166666666693</v>
      </c>
      <c r="C27" s="23">
        <v>9</v>
      </c>
      <c r="D27" s="67"/>
      <c r="E27" s="65"/>
      <c r="F27" s="27">
        <v>0</v>
      </c>
      <c r="G27" s="27">
        <v>-1</v>
      </c>
      <c r="H27" s="29">
        <f t="shared" si="7"/>
        <v>0.27</v>
      </c>
      <c r="I27" s="34">
        <f t="shared" si="8"/>
        <v>0</v>
      </c>
      <c r="J27" s="32">
        <f t="shared" si="1"/>
        <v>-50</v>
      </c>
      <c r="K27" s="40">
        <f t="shared" si="2"/>
        <v>50</v>
      </c>
      <c r="L27" s="48">
        <f t="shared" si="9"/>
        <v>-4.3243243243243299</v>
      </c>
      <c r="M27" s="48">
        <f t="shared" si="10"/>
        <v>10.45</v>
      </c>
      <c r="N27" s="33">
        <f t="shared" si="11"/>
        <v>-36.756756756756758</v>
      </c>
      <c r="O27" s="46">
        <f t="shared" si="12"/>
        <v>10.45</v>
      </c>
      <c r="P27" s="44">
        <f t="shared" si="18"/>
        <v>100</v>
      </c>
      <c r="Q27" s="30" t="str">
        <f t="shared" ca="1" si="3"/>
        <v/>
      </c>
      <c r="R27" s="63"/>
      <c r="S27" s="21">
        <f t="shared" si="13"/>
        <v>0.05</v>
      </c>
      <c r="T27" s="10">
        <f t="shared" si="21"/>
        <v>0</v>
      </c>
      <c r="U27" s="22">
        <f t="shared" si="19"/>
        <v>50</v>
      </c>
      <c r="V27" s="63"/>
      <c r="W27" s="22">
        <f t="shared" si="5"/>
        <v>0</v>
      </c>
      <c r="X27" s="63"/>
      <c r="Y27" s="21">
        <f t="shared" si="15"/>
        <v>0.35</v>
      </c>
      <c r="Z27" s="10">
        <f t="shared" si="22"/>
        <v>30</v>
      </c>
      <c r="AA27" s="22">
        <f t="shared" si="20"/>
        <v>-20</v>
      </c>
      <c r="AB27" s="63"/>
    </row>
    <row r="28" spans="1:28">
      <c r="A28" s="19">
        <f t="shared" ca="1" si="0"/>
        <v>0</v>
      </c>
      <c r="B28" s="19">
        <f t="shared" ca="1" si="17"/>
        <v>45769.187500000029</v>
      </c>
      <c r="C28" s="23">
        <v>10</v>
      </c>
      <c r="D28" s="67"/>
      <c r="E28" s="66"/>
      <c r="F28" s="27">
        <v>0</v>
      </c>
      <c r="G28" s="27">
        <v>-0.6</v>
      </c>
      <c r="H28" s="29">
        <f t="shared" si="7"/>
        <v>0.28000000000000003</v>
      </c>
      <c r="I28" s="34">
        <f t="shared" si="8"/>
        <v>0</v>
      </c>
      <c r="J28" s="32">
        <f t="shared" si="1"/>
        <v>-50</v>
      </c>
      <c r="K28" s="40">
        <f t="shared" si="2"/>
        <v>50</v>
      </c>
      <c r="L28" s="48">
        <f t="shared" si="9"/>
        <v>-3.7837837837837895</v>
      </c>
      <c r="M28" s="48">
        <f t="shared" si="10"/>
        <v>10.925000000000001</v>
      </c>
      <c r="N28" s="33">
        <f t="shared" si="11"/>
        <v>-36.216216216216218</v>
      </c>
      <c r="O28" s="46">
        <f t="shared" si="12"/>
        <v>10.925000000000001</v>
      </c>
      <c r="P28" s="44">
        <f t="shared" si="18"/>
        <v>100</v>
      </c>
      <c r="Q28" s="30" t="str">
        <f t="shared" ca="1" si="3"/>
        <v/>
      </c>
      <c r="R28" s="63"/>
      <c r="S28" s="21">
        <f t="shared" si="13"/>
        <v>0.05</v>
      </c>
      <c r="T28" s="10">
        <f t="shared" si="21"/>
        <v>0</v>
      </c>
      <c r="U28" s="22">
        <f t="shared" si="19"/>
        <v>50</v>
      </c>
      <c r="V28" s="63"/>
      <c r="W28" s="22">
        <f t="shared" si="5"/>
        <v>0</v>
      </c>
      <c r="X28" s="63"/>
      <c r="Y28" s="21">
        <f t="shared" si="15"/>
        <v>0.35</v>
      </c>
      <c r="Z28" s="10">
        <f t="shared" si="22"/>
        <v>30</v>
      </c>
      <c r="AA28" s="22">
        <f t="shared" si="20"/>
        <v>-20</v>
      </c>
      <c r="AB28" s="63"/>
    </row>
    <row r="29" spans="1:28">
      <c r="A29" s="19">
        <f t="shared" ca="1" si="0"/>
        <v>0</v>
      </c>
      <c r="B29" s="19">
        <f t="shared" ca="1" si="17"/>
        <v>45769.208333333365</v>
      </c>
      <c r="C29" s="23">
        <v>11</v>
      </c>
      <c r="D29" s="67"/>
      <c r="E29" s="64" t="s">
        <v>58</v>
      </c>
      <c r="F29" s="27">
        <v>0</v>
      </c>
      <c r="G29" s="27">
        <v>-1.6</v>
      </c>
      <c r="H29" s="29">
        <f t="shared" si="7"/>
        <v>0.28999999999999998</v>
      </c>
      <c r="I29" s="34">
        <f t="shared" si="8"/>
        <v>0</v>
      </c>
      <c r="J29" s="32">
        <f t="shared" si="1"/>
        <v>-50</v>
      </c>
      <c r="K29" s="40">
        <f t="shared" si="2"/>
        <v>50</v>
      </c>
      <c r="L29" s="48">
        <f t="shared" si="9"/>
        <v>-3.2432432432432492</v>
      </c>
      <c r="M29" s="48">
        <f t="shared" si="10"/>
        <v>11.399999999999999</v>
      </c>
      <c r="N29" s="33">
        <f t="shared" si="11"/>
        <v>-35.675675675675677</v>
      </c>
      <c r="O29" s="46">
        <f t="shared" si="12"/>
        <v>11.399999999999999</v>
      </c>
      <c r="P29" s="44">
        <f t="shared" si="18"/>
        <v>100</v>
      </c>
      <c r="Q29" s="30" t="str">
        <f t="shared" ca="1" si="3"/>
        <v/>
      </c>
      <c r="R29" s="63"/>
      <c r="S29" s="21">
        <f t="shared" si="13"/>
        <v>0.05</v>
      </c>
      <c r="T29" s="10">
        <f t="shared" si="21"/>
        <v>0</v>
      </c>
      <c r="U29" s="22">
        <f t="shared" si="19"/>
        <v>50</v>
      </c>
      <c r="V29" s="63"/>
      <c r="W29" s="22">
        <f t="shared" si="5"/>
        <v>0</v>
      </c>
      <c r="X29" s="63"/>
      <c r="Y29" s="21">
        <f t="shared" si="15"/>
        <v>0.35</v>
      </c>
      <c r="Z29" s="10">
        <f t="shared" si="22"/>
        <v>30</v>
      </c>
      <c r="AA29" s="22">
        <f t="shared" si="20"/>
        <v>-20</v>
      </c>
      <c r="AB29" s="63"/>
    </row>
    <row r="30" spans="1:28">
      <c r="A30" s="19">
        <f t="shared" ca="1" si="0"/>
        <v>0</v>
      </c>
      <c r="B30" s="19">
        <f t="shared" ca="1" si="17"/>
        <v>45769.229166666701</v>
      </c>
      <c r="C30" s="23">
        <v>12</v>
      </c>
      <c r="D30" s="67"/>
      <c r="E30" s="65"/>
      <c r="F30" s="27">
        <v>0</v>
      </c>
      <c r="G30" s="27">
        <v>-2.1</v>
      </c>
      <c r="H30" s="29">
        <f t="shared" si="7"/>
        <v>0.3</v>
      </c>
      <c r="I30" s="34">
        <f t="shared" si="8"/>
        <v>0</v>
      </c>
      <c r="J30" s="32">
        <f t="shared" si="1"/>
        <v>-50</v>
      </c>
      <c r="K30" s="40">
        <f t="shared" si="2"/>
        <v>50</v>
      </c>
      <c r="L30" s="48">
        <f t="shared" si="9"/>
        <v>-2.7027027027027088</v>
      </c>
      <c r="M30" s="48">
        <f t="shared" si="10"/>
        <v>11.875</v>
      </c>
      <c r="N30" s="33">
        <f t="shared" si="11"/>
        <v>-35.135135135135137</v>
      </c>
      <c r="O30" s="46">
        <f t="shared" si="12"/>
        <v>11.875</v>
      </c>
      <c r="P30" s="44">
        <f t="shared" si="18"/>
        <v>100</v>
      </c>
      <c r="Q30" s="30" t="str">
        <f t="shared" ca="1" si="3"/>
        <v/>
      </c>
      <c r="R30" s="63"/>
      <c r="S30" s="21">
        <f t="shared" si="13"/>
        <v>0.05</v>
      </c>
      <c r="T30" s="10">
        <f t="shared" si="21"/>
        <v>0</v>
      </c>
      <c r="U30" s="22">
        <f t="shared" si="19"/>
        <v>50</v>
      </c>
      <c r="V30" s="63"/>
      <c r="W30" s="22">
        <f t="shared" si="5"/>
        <v>0</v>
      </c>
      <c r="X30" s="63"/>
      <c r="Y30" s="21">
        <f t="shared" si="15"/>
        <v>0.35</v>
      </c>
      <c r="Z30" s="10">
        <f t="shared" si="22"/>
        <v>30</v>
      </c>
      <c r="AA30" s="22">
        <f t="shared" si="20"/>
        <v>-20</v>
      </c>
      <c r="AB30" s="63"/>
    </row>
    <row r="31" spans="1:28">
      <c r="A31" s="19">
        <f t="shared" ca="1" si="0"/>
        <v>0</v>
      </c>
      <c r="B31" s="19">
        <f t="shared" ca="1" si="17"/>
        <v>45769.250000000036</v>
      </c>
      <c r="C31" s="23">
        <v>13</v>
      </c>
      <c r="D31" s="67"/>
      <c r="E31" s="65"/>
      <c r="F31" s="27">
        <v>0</v>
      </c>
      <c r="G31" s="27">
        <v>-0.8</v>
      </c>
      <c r="H31" s="29">
        <f t="shared" si="7"/>
        <v>0.32</v>
      </c>
      <c r="I31" s="34">
        <f t="shared" si="8"/>
        <v>0</v>
      </c>
      <c r="J31" s="32">
        <f t="shared" si="1"/>
        <v>-50</v>
      </c>
      <c r="K31" s="40">
        <f t="shared" si="2"/>
        <v>50</v>
      </c>
      <c r="L31" s="48">
        <f t="shared" si="9"/>
        <v>-1.621621621621621</v>
      </c>
      <c r="M31" s="48">
        <f t="shared" si="10"/>
        <v>12.824999999999999</v>
      </c>
      <c r="N31" s="33">
        <f t="shared" si="11"/>
        <v>-34.054054054054049</v>
      </c>
      <c r="O31" s="46">
        <f t="shared" si="12"/>
        <v>12.824999999999999</v>
      </c>
      <c r="P31" s="44">
        <f t="shared" si="18"/>
        <v>100</v>
      </c>
      <c r="Q31" s="30" t="str">
        <f t="shared" ca="1" si="3"/>
        <v/>
      </c>
      <c r="R31" s="63"/>
      <c r="S31" s="21">
        <f t="shared" si="13"/>
        <v>0.05</v>
      </c>
      <c r="T31" s="10">
        <f t="shared" si="21"/>
        <v>0</v>
      </c>
      <c r="U31" s="22">
        <f t="shared" si="19"/>
        <v>50</v>
      </c>
      <c r="V31" s="63"/>
      <c r="W31" s="22">
        <f t="shared" si="5"/>
        <v>0</v>
      </c>
      <c r="X31" s="63"/>
      <c r="Y31" s="21">
        <f t="shared" si="15"/>
        <v>0.35</v>
      </c>
      <c r="Z31" s="10">
        <f t="shared" si="22"/>
        <v>30</v>
      </c>
      <c r="AA31" s="22">
        <f t="shared" si="20"/>
        <v>-20</v>
      </c>
      <c r="AB31" s="63"/>
    </row>
    <row r="32" spans="1:28">
      <c r="A32" s="24">
        <f t="shared" ca="1" si="0"/>
        <v>0</v>
      </c>
      <c r="B32" s="24">
        <f t="shared" ca="1" si="17"/>
        <v>45769.270833333372</v>
      </c>
      <c r="C32" s="25">
        <v>14</v>
      </c>
      <c r="D32" s="67"/>
      <c r="E32" s="66"/>
      <c r="F32" s="27">
        <v>0</v>
      </c>
      <c r="G32" s="27">
        <v>-1.2</v>
      </c>
      <c r="H32" s="29">
        <f t="shared" si="7"/>
        <v>0.33</v>
      </c>
      <c r="I32" s="34">
        <f t="shared" si="8"/>
        <v>0</v>
      </c>
      <c r="J32" s="32">
        <f t="shared" si="1"/>
        <v>-50</v>
      </c>
      <c r="K32" s="40">
        <f t="shared" si="2"/>
        <v>50</v>
      </c>
      <c r="L32" s="48">
        <f t="shared" si="9"/>
        <v>-1.0810810810810807</v>
      </c>
      <c r="M32" s="48">
        <f t="shared" si="10"/>
        <v>13.299999999999999</v>
      </c>
      <c r="N32" s="33">
        <f t="shared" si="11"/>
        <v>-33.513513513513509</v>
      </c>
      <c r="O32" s="46">
        <f t="shared" si="12"/>
        <v>13.299999999999999</v>
      </c>
      <c r="P32" s="44">
        <f t="shared" si="18"/>
        <v>100</v>
      </c>
      <c r="Q32" s="30" t="str">
        <f t="shared" ca="1" si="3"/>
        <v/>
      </c>
      <c r="R32" s="63"/>
      <c r="S32" s="21">
        <f t="shared" si="13"/>
        <v>0.05</v>
      </c>
      <c r="T32" s="10">
        <f t="shared" si="21"/>
        <v>0</v>
      </c>
      <c r="U32" s="22">
        <f t="shared" si="19"/>
        <v>50</v>
      </c>
      <c r="V32" s="63"/>
      <c r="W32" s="22">
        <f t="shared" si="5"/>
        <v>0</v>
      </c>
      <c r="X32" s="63"/>
      <c r="Y32" s="21">
        <f t="shared" si="15"/>
        <v>0.35</v>
      </c>
      <c r="Z32" s="10">
        <f>X$25*IF(AB$25="DC",0.25,IF(AB$25="DM",0.5,1))</f>
        <v>30</v>
      </c>
      <c r="AA32" s="22">
        <f t="shared" si="20"/>
        <v>-20</v>
      </c>
      <c r="AB32" s="63"/>
    </row>
    <row r="33" spans="1:28">
      <c r="A33" s="19">
        <f t="shared" ca="1" si="0"/>
        <v>0</v>
      </c>
      <c r="B33" s="19">
        <f t="shared" ca="1" si="17"/>
        <v>45769.291666666708</v>
      </c>
      <c r="C33" s="23">
        <v>15</v>
      </c>
      <c r="D33" s="67">
        <v>3</v>
      </c>
      <c r="E33" s="64" t="s">
        <v>59</v>
      </c>
      <c r="F33" s="27">
        <v>-20</v>
      </c>
      <c r="G33" s="27">
        <v>0</v>
      </c>
      <c r="H33" s="29">
        <f t="shared" si="7"/>
        <v>0.34</v>
      </c>
      <c r="I33" s="34">
        <f t="shared" si="8"/>
        <v>0</v>
      </c>
      <c r="J33" s="32">
        <f t="shared" si="1"/>
        <v>-50</v>
      </c>
      <c r="K33" s="40">
        <f t="shared" si="2"/>
        <v>50</v>
      </c>
      <c r="L33" s="48">
        <f t="shared" si="9"/>
        <v>-24.864864864864856</v>
      </c>
      <c r="M33" s="48">
        <f t="shared" si="10"/>
        <v>13.774999999999999</v>
      </c>
      <c r="N33" s="33">
        <f t="shared" si="11"/>
        <v>-32.972972972972961</v>
      </c>
      <c r="O33" s="46">
        <f t="shared" si="12"/>
        <v>13.774999999999999</v>
      </c>
      <c r="P33" s="44">
        <f t="shared" si="18"/>
        <v>100</v>
      </c>
      <c r="Q33" s="30" t="str">
        <f t="shared" ca="1" si="3"/>
        <v/>
      </c>
      <c r="R33" s="63">
        <v>0</v>
      </c>
      <c r="S33" s="21">
        <f t="shared" si="13"/>
        <v>0.05</v>
      </c>
      <c r="T33" s="10">
        <f>R$33*IF(V$33="DC",0.25,IF(V$33="DM",0.5,1))</f>
        <v>0</v>
      </c>
      <c r="U33" s="22">
        <f t="shared" ref="U33:U40" si="23">$D$4-R$33</f>
        <v>50</v>
      </c>
      <c r="V33" s="63" t="s">
        <v>15</v>
      </c>
      <c r="W33" s="22">
        <f t="shared" si="5"/>
        <v>0</v>
      </c>
      <c r="X33" s="63">
        <v>30</v>
      </c>
      <c r="Y33" s="21">
        <f t="shared" si="15"/>
        <v>0.79999999999999993</v>
      </c>
      <c r="Z33" s="10">
        <f>X$33*IF(AB$33="DC",0.25,IF(AB$33="DM",0.5,1))</f>
        <v>7.5</v>
      </c>
      <c r="AA33" s="22">
        <f t="shared" ref="AA33:AA40" si="24">X$33-$D$4</f>
        <v>-20</v>
      </c>
      <c r="AB33" s="63" t="s">
        <v>2</v>
      </c>
    </row>
    <row r="34" spans="1:28">
      <c r="A34" s="19">
        <f t="shared" ca="1" si="0"/>
        <v>0</v>
      </c>
      <c r="B34" s="19">
        <f t="shared" ca="1" si="17"/>
        <v>45769.312500000044</v>
      </c>
      <c r="C34" s="23">
        <v>16</v>
      </c>
      <c r="D34" s="67"/>
      <c r="E34" s="65"/>
      <c r="F34" s="27">
        <v>10</v>
      </c>
      <c r="G34" s="27">
        <v>30</v>
      </c>
      <c r="H34" s="29">
        <f t="shared" si="7"/>
        <v>0.53</v>
      </c>
      <c r="I34" s="34">
        <f t="shared" si="8"/>
        <v>0</v>
      </c>
      <c r="J34" s="32">
        <f t="shared" si="1"/>
        <v>-50</v>
      </c>
      <c r="K34" s="40">
        <f t="shared" si="2"/>
        <v>50</v>
      </c>
      <c r="L34" s="48">
        <f t="shared" si="9"/>
        <v>-14.594594594594591</v>
      </c>
      <c r="M34" s="48">
        <f t="shared" si="10"/>
        <v>22.799999999999997</v>
      </c>
      <c r="N34" s="33">
        <f t="shared" si="11"/>
        <v>-22.702702702702698</v>
      </c>
      <c r="O34" s="46">
        <f t="shared" si="12"/>
        <v>22.799999999999997</v>
      </c>
      <c r="P34" s="44">
        <f t="shared" si="18"/>
        <v>81</v>
      </c>
      <c r="Q34" s="30" t="str">
        <f t="shared" ca="1" si="3"/>
        <v/>
      </c>
      <c r="R34" s="63"/>
      <c r="S34" s="21">
        <f t="shared" si="13"/>
        <v>0.05</v>
      </c>
      <c r="T34" s="10">
        <f t="shared" ref="T34:T40" si="25">R$33*IF(V$33="DC",0.25,IF(V$33="DM",0.5,1))</f>
        <v>0</v>
      </c>
      <c r="U34" s="22">
        <f t="shared" si="23"/>
        <v>50</v>
      </c>
      <c r="V34" s="63"/>
      <c r="W34" s="22">
        <f t="shared" si="5"/>
        <v>0</v>
      </c>
      <c r="X34" s="63"/>
      <c r="Y34" s="21">
        <f t="shared" si="15"/>
        <v>0.79999999999999993</v>
      </c>
      <c r="Z34" s="10">
        <f t="shared" ref="Z34:Z40" si="26">X$33*IF(AB$33="DC",0.25,IF(AB$33="DM",0.5,1))</f>
        <v>7.5</v>
      </c>
      <c r="AA34" s="22">
        <f t="shared" si="24"/>
        <v>-20</v>
      </c>
      <c r="AB34" s="63"/>
    </row>
    <row r="35" spans="1:28">
      <c r="A35" s="19">
        <f t="shared" ca="1" si="0"/>
        <v>0</v>
      </c>
      <c r="B35" s="19">
        <f t="shared" ca="1" si="17"/>
        <v>45769.333333333379</v>
      </c>
      <c r="C35" s="23">
        <v>17</v>
      </c>
      <c r="D35" s="67"/>
      <c r="E35" s="65"/>
      <c r="F35" s="27">
        <v>0</v>
      </c>
      <c r="G35" s="27">
        <v>5</v>
      </c>
      <c r="H35" s="29">
        <f t="shared" si="7"/>
        <v>0.11</v>
      </c>
      <c r="I35" s="34">
        <f t="shared" si="8"/>
        <v>0</v>
      </c>
      <c r="J35" s="32">
        <f t="shared" si="1"/>
        <v>-50</v>
      </c>
      <c r="K35" s="40">
        <f t="shared" si="2"/>
        <v>50</v>
      </c>
      <c r="L35" s="48">
        <f t="shared" si="9"/>
        <v>-37.297297297297298</v>
      </c>
      <c r="M35" s="48">
        <f t="shared" si="10"/>
        <v>2.8499999999999996</v>
      </c>
      <c r="N35" s="33">
        <f t="shared" si="11"/>
        <v>-45.405405405405403</v>
      </c>
      <c r="O35" s="46">
        <f t="shared" si="12"/>
        <v>2.8499999999999996</v>
      </c>
      <c r="P35" s="44">
        <f t="shared" si="18"/>
        <v>78.625</v>
      </c>
      <c r="Q35" s="30" t="str">
        <f t="shared" ca="1" si="3"/>
        <v/>
      </c>
      <c r="R35" s="63"/>
      <c r="S35" s="21">
        <f t="shared" si="13"/>
        <v>0.05</v>
      </c>
      <c r="T35" s="10">
        <f t="shared" si="25"/>
        <v>0</v>
      </c>
      <c r="U35" s="22">
        <f t="shared" si="23"/>
        <v>50</v>
      </c>
      <c r="V35" s="63"/>
      <c r="W35" s="22">
        <f t="shared" si="5"/>
        <v>0</v>
      </c>
      <c r="X35" s="63"/>
      <c r="Y35" s="21">
        <f t="shared" si="15"/>
        <v>0.79999999999999993</v>
      </c>
      <c r="Z35" s="10">
        <f t="shared" si="26"/>
        <v>7.5</v>
      </c>
      <c r="AA35" s="22">
        <f t="shared" si="24"/>
        <v>-20</v>
      </c>
      <c r="AB35" s="63"/>
    </row>
    <row r="36" spans="1:28">
      <c r="A36" s="19">
        <f t="shared" ca="1" si="0"/>
        <v>0</v>
      </c>
      <c r="B36" s="19">
        <f t="shared" ca="1" si="17"/>
        <v>45769.354166666715</v>
      </c>
      <c r="C36" s="23">
        <v>18</v>
      </c>
      <c r="D36" s="67"/>
      <c r="E36" s="66"/>
      <c r="F36" s="27">
        <v>0</v>
      </c>
      <c r="G36" s="27">
        <v>0</v>
      </c>
      <c r="H36" s="29">
        <f t="shared" si="7"/>
        <v>0.06</v>
      </c>
      <c r="I36" s="34">
        <f t="shared" si="8"/>
        <v>0</v>
      </c>
      <c r="J36" s="32">
        <f t="shared" si="1"/>
        <v>-50</v>
      </c>
      <c r="K36" s="40">
        <f t="shared" si="2"/>
        <v>50</v>
      </c>
      <c r="L36" s="48">
        <f t="shared" si="9"/>
        <v>-40</v>
      </c>
      <c r="M36" s="48">
        <f t="shared" si="10"/>
        <v>0.47499999999999998</v>
      </c>
      <c r="N36" s="33">
        <f t="shared" si="11"/>
        <v>-48.108108108108105</v>
      </c>
      <c r="O36" s="46">
        <f t="shared" si="12"/>
        <v>0.47499999999999998</v>
      </c>
      <c r="P36" s="44">
        <f t="shared" si="18"/>
        <v>78.625</v>
      </c>
      <c r="Q36" s="30" t="str">
        <f t="shared" ca="1" si="3"/>
        <v/>
      </c>
      <c r="R36" s="63"/>
      <c r="S36" s="21">
        <f t="shared" si="13"/>
        <v>0.05</v>
      </c>
      <c r="T36" s="10">
        <f t="shared" si="25"/>
        <v>0</v>
      </c>
      <c r="U36" s="22">
        <f t="shared" si="23"/>
        <v>50</v>
      </c>
      <c r="V36" s="63"/>
      <c r="W36" s="22">
        <f t="shared" si="5"/>
        <v>0</v>
      </c>
      <c r="X36" s="63"/>
      <c r="Y36" s="21">
        <f t="shared" si="15"/>
        <v>0.79999999999999993</v>
      </c>
      <c r="Z36" s="10">
        <f t="shared" si="26"/>
        <v>7.5</v>
      </c>
      <c r="AA36" s="22">
        <f t="shared" si="24"/>
        <v>-20</v>
      </c>
      <c r="AB36" s="63"/>
    </row>
    <row r="37" spans="1:28">
      <c r="A37" s="19">
        <f t="shared" ca="1" si="0"/>
        <v>0</v>
      </c>
      <c r="B37" s="19">
        <f t="shared" ca="1" si="17"/>
        <v>45769.375000000051</v>
      </c>
      <c r="C37" s="23">
        <v>19</v>
      </c>
      <c r="D37" s="67"/>
      <c r="E37" s="64" t="s">
        <v>60</v>
      </c>
      <c r="F37" s="27">
        <v>0</v>
      </c>
      <c r="G37" s="27">
        <v>0</v>
      </c>
      <c r="H37" s="29">
        <f t="shared" si="7"/>
        <v>0.06</v>
      </c>
      <c r="I37" s="34">
        <f t="shared" si="8"/>
        <v>0</v>
      </c>
      <c r="J37" s="32">
        <f t="shared" si="1"/>
        <v>-50</v>
      </c>
      <c r="K37" s="40">
        <f t="shared" si="2"/>
        <v>50</v>
      </c>
      <c r="L37" s="48">
        <f t="shared" si="9"/>
        <v>-40</v>
      </c>
      <c r="M37" s="48">
        <f t="shared" si="10"/>
        <v>0.47499999999999998</v>
      </c>
      <c r="N37" s="33">
        <f t="shared" si="11"/>
        <v>-48.108108108108105</v>
      </c>
      <c r="O37" s="46">
        <f t="shared" si="12"/>
        <v>0.47499999999999998</v>
      </c>
      <c r="P37" s="44">
        <f t="shared" si="18"/>
        <v>78.625</v>
      </c>
      <c r="Q37" s="30" t="str">
        <f t="shared" ca="1" si="3"/>
        <v/>
      </c>
      <c r="R37" s="63"/>
      <c r="S37" s="21">
        <f t="shared" si="13"/>
        <v>0.05</v>
      </c>
      <c r="T37" s="10">
        <f t="shared" si="25"/>
        <v>0</v>
      </c>
      <c r="U37" s="22">
        <f t="shared" si="23"/>
        <v>50</v>
      </c>
      <c r="V37" s="63"/>
      <c r="W37" s="22">
        <f t="shared" si="5"/>
        <v>0</v>
      </c>
      <c r="X37" s="63"/>
      <c r="Y37" s="21">
        <f t="shared" si="15"/>
        <v>0.79999999999999993</v>
      </c>
      <c r="Z37" s="10">
        <f t="shared" si="26"/>
        <v>7.5</v>
      </c>
      <c r="AA37" s="22">
        <f t="shared" si="24"/>
        <v>-20</v>
      </c>
      <c r="AB37" s="63"/>
    </row>
    <row r="38" spans="1:28">
      <c r="A38" s="19">
        <f t="shared" ca="1" si="0"/>
        <v>0</v>
      </c>
      <c r="B38" s="19">
        <f t="shared" ca="1" si="17"/>
        <v>45769.395833333387</v>
      </c>
      <c r="C38" s="23">
        <v>20</v>
      </c>
      <c r="D38" s="67"/>
      <c r="E38" s="65"/>
      <c r="F38" s="27">
        <v>0</v>
      </c>
      <c r="G38" s="27">
        <v>0</v>
      </c>
      <c r="H38" s="29">
        <f t="shared" si="7"/>
        <v>0.06</v>
      </c>
      <c r="I38" s="34">
        <f t="shared" si="8"/>
        <v>0</v>
      </c>
      <c r="J38" s="32">
        <f t="shared" si="1"/>
        <v>-50</v>
      </c>
      <c r="K38" s="40">
        <f t="shared" si="2"/>
        <v>50</v>
      </c>
      <c r="L38" s="48">
        <f t="shared" si="9"/>
        <v>-40</v>
      </c>
      <c r="M38" s="48">
        <f t="shared" si="10"/>
        <v>0.47499999999999998</v>
      </c>
      <c r="N38" s="33">
        <f t="shared" si="11"/>
        <v>-48.108108108108105</v>
      </c>
      <c r="O38" s="46">
        <f t="shared" si="12"/>
        <v>0.47499999999999998</v>
      </c>
      <c r="P38" s="44">
        <f t="shared" si="18"/>
        <v>78.625</v>
      </c>
      <c r="Q38" s="30" t="str">
        <f t="shared" ca="1" si="3"/>
        <v/>
      </c>
      <c r="R38" s="63"/>
      <c r="S38" s="21">
        <f t="shared" si="13"/>
        <v>0.05</v>
      </c>
      <c r="T38" s="10">
        <f t="shared" si="25"/>
        <v>0</v>
      </c>
      <c r="U38" s="22">
        <f t="shared" si="23"/>
        <v>50</v>
      </c>
      <c r="V38" s="63"/>
      <c r="W38" s="22">
        <f t="shared" si="5"/>
        <v>0</v>
      </c>
      <c r="X38" s="63"/>
      <c r="Y38" s="21">
        <f t="shared" si="15"/>
        <v>0.79999999999999993</v>
      </c>
      <c r="Z38" s="10">
        <f t="shared" si="26"/>
        <v>7.5</v>
      </c>
      <c r="AA38" s="22">
        <f t="shared" si="24"/>
        <v>-20</v>
      </c>
      <c r="AB38" s="63"/>
    </row>
    <row r="39" spans="1:28">
      <c r="A39" s="19">
        <f t="shared" ca="1" si="0"/>
        <v>0</v>
      </c>
      <c r="B39" s="19">
        <f t="shared" ca="1" si="17"/>
        <v>45769.416666666722</v>
      </c>
      <c r="C39" s="23">
        <v>21</v>
      </c>
      <c r="D39" s="67"/>
      <c r="E39" s="65"/>
      <c r="F39" s="27">
        <v>0</v>
      </c>
      <c r="G39" s="27">
        <v>-50</v>
      </c>
      <c r="H39" s="29">
        <f t="shared" si="7"/>
        <v>0.06</v>
      </c>
      <c r="I39" s="34">
        <f t="shared" si="8"/>
        <v>0</v>
      </c>
      <c r="J39" s="32">
        <f t="shared" si="1"/>
        <v>-50</v>
      </c>
      <c r="K39" s="40">
        <f t="shared" si="2"/>
        <v>50</v>
      </c>
      <c r="L39" s="48">
        <f t="shared" si="9"/>
        <v>-40</v>
      </c>
      <c r="M39" s="48">
        <f t="shared" si="10"/>
        <v>0.47499999999999998</v>
      </c>
      <c r="N39" s="33">
        <f t="shared" si="11"/>
        <v>-48.108108108108105</v>
      </c>
      <c r="O39" s="46">
        <f t="shared" si="12"/>
        <v>0.47499999999999998</v>
      </c>
      <c r="P39" s="44">
        <f t="shared" si="18"/>
        <v>78.625</v>
      </c>
      <c r="Q39" s="30" t="str">
        <f t="shared" ca="1" si="3"/>
        <v/>
      </c>
      <c r="R39" s="63"/>
      <c r="S39" s="21">
        <f t="shared" si="13"/>
        <v>0.05</v>
      </c>
      <c r="T39" s="10">
        <f t="shared" si="25"/>
        <v>0</v>
      </c>
      <c r="U39" s="22">
        <f t="shared" si="23"/>
        <v>50</v>
      </c>
      <c r="V39" s="63"/>
      <c r="W39" s="22">
        <f t="shared" si="5"/>
        <v>0</v>
      </c>
      <c r="X39" s="63"/>
      <c r="Y39" s="21">
        <f t="shared" si="15"/>
        <v>0.79999999999999993</v>
      </c>
      <c r="Z39" s="10">
        <f t="shared" si="26"/>
        <v>7.5</v>
      </c>
      <c r="AA39" s="22">
        <f t="shared" si="24"/>
        <v>-20</v>
      </c>
      <c r="AB39" s="63"/>
    </row>
    <row r="40" spans="1:28">
      <c r="A40" s="24">
        <f t="shared" ca="1" si="0"/>
        <v>0</v>
      </c>
      <c r="B40" s="24">
        <f t="shared" ca="1" si="17"/>
        <v>45769.437500000058</v>
      </c>
      <c r="C40" s="25">
        <v>22</v>
      </c>
      <c r="D40" s="67"/>
      <c r="E40" s="66"/>
      <c r="F40" s="27">
        <v>0</v>
      </c>
      <c r="G40" s="27">
        <v>0</v>
      </c>
      <c r="H40" s="29">
        <f t="shared" si="7"/>
        <v>0.52</v>
      </c>
      <c r="I40" s="34">
        <f t="shared" si="8"/>
        <v>0</v>
      </c>
      <c r="J40" s="32">
        <f t="shared" si="1"/>
        <v>-50</v>
      </c>
      <c r="K40" s="40">
        <f t="shared" si="2"/>
        <v>50</v>
      </c>
      <c r="L40" s="48">
        <f t="shared" si="9"/>
        <v>-15.135135135135132</v>
      </c>
      <c r="M40" s="48">
        <f t="shared" si="10"/>
        <v>22.324999999999999</v>
      </c>
      <c r="N40" s="33">
        <f t="shared" si="11"/>
        <v>-23.243243243243239</v>
      </c>
      <c r="O40" s="46">
        <f t="shared" si="12"/>
        <v>22.324999999999999</v>
      </c>
      <c r="P40" s="44">
        <f t="shared" si="18"/>
        <v>78.625</v>
      </c>
      <c r="Q40" s="30" t="str">
        <f t="shared" ca="1" si="3"/>
        <v/>
      </c>
      <c r="R40" s="63"/>
      <c r="S40" s="21">
        <f t="shared" si="13"/>
        <v>0.05</v>
      </c>
      <c r="T40" s="10">
        <f t="shared" si="25"/>
        <v>0</v>
      </c>
      <c r="U40" s="22">
        <f t="shared" si="23"/>
        <v>50</v>
      </c>
      <c r="V40" s="63"/>
      <c r="W40" s="22">
        <f t="shared" si="5"/>
        <v>0</v>
      </c>
      <c r="X40" s="63"/>
      <c r="Y40" s="21">
        <f t="shared" si="15"/>
        <v>0.79999999999999993</v>
      </c>
      <c r="Z40" s="10">
        <f t="shared" si="26"/>
        <v>7.5</v>
      </c>
      <c r="AA40" s="22">
        <f t="shared" si="24"/>
        <v>-20</v>
      </c>
      <c r="AB40" s="63"/>
    </row>
    <row r="41" spans="1:28">
      <c r="A41" s="19">
        <f t="shared" ca="1" si="0"/>
        <v>0</v>
      </c>
      <c r="B41" s="19">
        <f t="shared" ca="1" si="17"/>
        <v>45769.458333333394</v>
      </c>
      <c r="C41" s="23">
        <v>23</v>
      </c>
      <c r="D41" s="67">
        <v>4</v>
      </c>
      <c r="E41" s="64" t="s">
        <v>61</v>
      </c>
      <c r="F41" s="27">
        <v>0</v>
      </c>
      <c r="G41" s="27">
        <v>0</v>
      </c>
      <c r="H41" s="29">
        <f t="shared" si="7"/>
        <v>0.52</v>
      </c>
      <c r="I41" s="34">
        <f t="shared" si="8"/>
        <v>0</v>
      </c>
      <c r="J41" s="32">
        <f t="shared" si="1"/>
        <v>-50</v>
      </c>
      <c r="K41" s="40">
        <f t="shared" si="2"/>
        <v>50</v>
      </c>
      <c r="L41" s="48">
        <f t="shared" si="9"/>
        <v>-23.243243243243239</v>
      </c>
      <c r="M41" s="48">
        <f t="shared" si="10"/>
        <v>22.324999999999999</v>
      </c>
      <c r="N41" s="33">
        <f t="shared" si="11"/>
        <v>-23.243243243243239</v>
      </c>
      <c r="O41" s="46">
        <f t="shared" si="12"/>
        <v>22.324999999999999</v>
      </c>
      <c r="P41" s="44">
        <f t="shared" si="18"/>
        <v>78.625</v>
      </c>
      <c r="Q41" s="30" t="str">
        <f t="shared" ca="1" si="3"/>
        <v/>
      </c>
      <c r="R41" s="63">
        <v>0</v>
      </c>
      <c r="S41" s="21">
        <f t="shared" si="13"/>
        <v>0.05</v>
      </c>
      <c r="T41" s="10">
        <f>R$41*IF(V$41="DC",0.25,IF(V$41="DM",0.5,1))</f>
        <v>0</v>
      </c>
      <c r="U41" s="22">
        <f t="shared" ref="U41:U48" si="27">$D$4-R$41</f>
        <v>50</v>
      </c>
      <c r="V41" s="63" t="s">
        <v>15</v>
      </c>
      <c r="W41" s="22">
        <f t="shared" si="5"/>
        <v>0</v>
      </c>
      <c r="X41" s="63">
        <v>0</v>
      </c>
      <c r="Y41" s="21">
        <f t="shared" si="15"/>
        <v>0.95</v>
      </c>
      <c r="Z41" s="10">
        <f>X$41*IF(AB$41="DC",0.25,IF(AB$41="DM",0.5,1))</f>
        <v>0</v>
      </c>
      <c r="AA41" s="22">
        <f t="shared" ref="AA41:AA48" si="28">X$41-$D$4</f>
        <v>-50</v>
      </c>
      <c r="AB41" s="63" t="s">
        <v>15</v>
      </c>
    </row>
    <row r="42" spans="1:28">
      <c r="A42" s="19">
        <f t="shared" ca="1" si="0"/>
        <v>0</v>
      </c>
      <c r="B42" s="19">
        <f t="shared" ca="1" si="17"/>
        <v>45769.47916666673</v>
      </c>
      <c r="C42" s="23">
        <v>24</v>
      </c>
      <c r="D42" s="67"/>
      <c r="E42" s="65"/>
      <c r="F42" s="27">
        <v>0</v>
      </c>
      <c r="G42" s="27">
        <v>0</v>
      </c>
      <c r="H42" s="29">
        <f t="shared" si="7"/>
        <v>0.52</v>
      </c>
      <c r="I42" s="34">
        <f t="shared" si="8"/>
        <v>0</v>
      </c>
      <c r="J42" s="32">
        <f t="shared" si="1"/>
        <v>-50</v>
      </c>
      <c r="K42" s="40">
        <f t="shared" si="2"/>
        <v>50</v>
      </c>
      <c r="L42" s="48">
        <f t="shared" si="9"/>
        <v>-23.243243243243239</v>
      </c>
      <c r="M42" s="48">
        <f t="shared" si="10"/>
        <v>22.324999999999999</v>
      </c>
      <c r="N42" s="33">
        <f t="shared" si="11"/>
        <v>-23.243243243243239</v>
      </c>
      <c r="O42" s="46">
        <f t="shared" si="12"/>
        <v>22.324999999999999</v>
      </c>
      <c r="P42" s="44">
        <f t="shared" si="18"/>
        <v>78.625</v>
      </c>
      <c r="Q42" s="30" t="str">
        <f t="shared" ca="1" si="3"/>
        <v/>
      </c>
      <c r="R42" s="63"/>
      <c r="S42" s="21">
        <f t="shared" si="13"/>
        <v>0.05</v>
      </c>
      <c r="T42" s="10">
        <f t="shared" ref="T42:T48" si="29">R$41*IF(V$41="DC",0.25,IF(V$41="DM",0.5,1))</f>
        <v>0</v>
      </c>
      <c r="U42" s="22">
        <f t="shared" si="27"/>
        <v>50</v>
      </c>
      <c r="V42" s="63"/>
      <c r="W42" s="22">
        <f t="shared" si="5"/>
        <v>0</v>
      </c>
      <c r="X42" s="63"/>
      <c r="Y42" s="21">
        <f t="shared" si="15"/>
        <v>0.95</v>
      </c>
      <c r="Z42" s="10">
        <f t="shared" ref="Z42:Z48" si="30">X$41*IF(AB$41="DC",0.25,IF(AB$41="DM",0.5,1))</f>
        <v>0</v>
      </c>
      <c r="AA42" s="22">
        <f t="shared" si="28"/>
        <v>-50</v>
      </c>
      <c r="AB42" s="63"/>
    </row>
    <row r="43" spans="1:28">
      <c r="A43" s="19">
        <f t="shared" ca="1" si="0"/>
        <v>0</v>
      </c>
      <c r="B43" s="19">
        <f t="shared" ca="1" si="17"/>
        <v>45769.500000000065</v>
      </c>
      <c r="C43" s="23">
        <v>25</v>
      </c>
      <c r="D43" s="67"/>
      <c r="E43" s="65"/>
      <c r="F43" s="27">
        <v>0</v>
      </c>
      <c r="G43" s="27">
        <v>0</v>
      </c>
      <c r="H43" s="29">
        <f t="shared" si="7"/>
        <v>0.52</v>
      </c>
      <c r="I43" s="34">
        <f t="shared" si="8"/>
        <v>0</v>
      </c>
      <c r="J43" s="32">
        <f t="shared" si="1"/>
        <v>-50</v>
      </c>
      <c r="K43" s="40">
        <f t="shared" si="2"/>
        <v>50</v>
      </c>
      <c r="L43" s="48">
        <f t="shared" si="9"/>
        <v>-23.243243243243239</v>
      </c>
      <c r="M43" s="48">
        <f t="shared" si="10"/>
        <v>22.324999999999999</v>
      </c>
      <c r="N43" s="33">
        <f t="shared" si="11"/>
        <v>-23.243243243243239</v>
      </c>
      <c r="O43" s="46">
        <f t="shared" si="12"/>
        <v>22.324999999999999</v>
      </c>
      <c r="P43" s="44">
        <f t="shared" si="18"/>
        <v>78.625</v>
      </c>
      <c r="Q43" s="30" t="str">
        <f t="shared" ca="1" si="3"/>
        <v/>
      </c>
      <c r="R43" s="63"/>
      <c r="S43" s="21">
        <f t="shared" si="13"/>
        <v>0.05</v>
      </c>
      <c r="T43" s="10">
        <f t="shared" si="29"/>
        <v>0</v>
      </c>
      <c r="U43" s="22">
        <f t="shared" si="27"/>
        <v>50</v>
      </c>
      <c r="V43" s="63"/>
      <c r="W43" s="22">
        <f t="shared" si="5"/>
        <v>0</v>
      </c>
      <c r="X43" s="63"/>
      <c r="Y43" s="21">
        <f t="shared" si="15"/>
        <v>0.95</v>
      </c>
      <c r="Z43" s="10">
        <f t="shared" si="30"/>
        <v>0</v>
      </c>
      <c r="AA43" s="22">
        <f t="shared" si="28"/>
        <v>-50</v>
      </c>
      <c r="AB43" s="63"/>
    </row>
    <row r="44" spans="1:28">
      <c r="A44" s="19">
        <f t="shared" ca="1" si="0"/>
        <v>0</v>
      </c>
      <c r="B44" s="19">
        <f t="shared" ca="1" si="17"/>
        <v>45769.520833333401</v>
      </c>
      <c r="C44" s="23">
        <v>26</v>
      </c>
      <c r="D44" s="67"/>
      <c r="E44" s="66"/>
      <c r="F44" s="27">
        <v>0</v>
      </c>
      <c r="G44" s="27">
        <v>0</v>
      </c>
      <c r="H44" s="29">
        <f t="shared" si="7"/>
        <v>0.52</v>
      </c>
      <c r="I44" s="34">
        <f t="shared" si="8"/>
        <v>0</v>
      </c>
      <c r="J44" s="32">
        <f t="shared" si="1"/>
        <v>-50</v>
      </c>
      <c r="K44" s="40">
        <f t="shared" si="2"/>
        <v>50</v>
      </c>
      <c r="L44" s="48">
        <f t="shared" si="9"/>
        <v>-23.243243243243239</v>
      </c>
      <c r="M44" s="48">
        <f t="shared" si="10"/>
        <v>22.324999999999999</v>
      </c>
      <c r="N44" s="33">
        <f t="shared" si="11"/>
        <v>-23.243243243243239</v>
      </c>
      <c r="O44" s="46">
        <f t="shared" si="12"/>
        <v>22.324999999999999</v>
      </c>
      <c r="P44" s="44">
        <f t="shared" si="18"/>
        <v>78.625</v>
      </c>
      <c r="Q44" s="30" t="str">
        <f t="shared" ca="1" si="3"/>
        <v/>
      </c>
      <c r="R44" s="63"/>
      <c r="S44" s="21">
        <f t="shared" si="13"/>
        <v>0.05</v>
      </c>
      <c r="T44" s="10">
        <f t="shared" si="29"/>
        <v>0</v>
      </c>
      <c r="U44" s="22">
        <f t="shared" si="27"/>
        <v>50</v>
      </c>
      <c r="V44" s="63"/>
      <c r="W44" s="22">
        <f t="shared" si="5"/>
        <v>0</v>
      </c>
      <c r="X44" s="63"/>
      <c r="Y44" s="21">
        <f t="shared" si="15"/>
        <v>0.95</v>
      </c>
      <c r="Z44" s="10">
        <f t="shared" si="30"/>
        <v>0</v>
      </c>
      <c r="AA44" s="22">
        <f t="shared" si="28"/>
        <v>-50</v>
      </c>
      <c r="AB44" s="63"/>
    </row>
    <row r="45" spans="1:28">
      <c r="A45" s="19">
        <f t="shared" ca="1" si="0"/>
        <v>0</v>
      </c>
      <c r="B45" s="19">
        <f t="shared" ca="1" si="17"/>
        <v>45769.541666666737</v>
      </c>
      <c r="C45" s="23">
        <v>27</v>
      </c>
      <c r="D45" s="67"/>
      <c r="E45" s="64" t="s">
        <v>62</v>
      </c>
      <c r="F45" s="27">
        <v>-8</v>
      </c>
      <c r="G45" s="27">
        <v>0</v>
      </c>
      <c r="H45" s="29">
        <f t="shared" si="7"/>
        <v>0.52</v>
      </c>
      <c r="I45" s="34">
        <f t="shared" si="8"/>
        <v>0</v>
      </c>
      <c r="J45" s="32">
        <f t="shared" si="1"/>
        <v>-50</v>
      </c>
      <c r="K45" s="40">
        <f t="shared" si="2"/>
        <v>50</v>
      </c>
      <c r="L45" s="48">
        <f t="shared" si="9"/>
        <v>-23.243243243243239</v>
      </c>
      <c r="M45" s="48">
        <f t="shared" si="10"/>
        <v>22.324999999999999</v>
      </c>
      <c r="N45" s="33">
        <f t="shared" si="11"/>
        <v>-23.243243243243239</v>
      </c>
      <c r="O45" s="46">
        <f t="shared" si="12"/>
        <v>22.324999999999999</v>
      </c>
      <c r="P45" s="44">
        <f t="shared" si="18"/>
        <v>78.625</v>
      </c>
      <c r="Q45" s="30" t="str">
        <f t="shared" ca="1" si="3"/>
        <v/>
      </c>
      <c r="R45" s="63"/>
      <c r="S45" s="21">
        <f t="shared" si="13"/>
        <v>0.05</v>
      </c>
      <c r="T45" s="10">
        <f t="shared" si="29"/>
        <v>0</v>
      </c>
      <c r="U45" s="22">
        <f t="shared" si="27"/>
        <v>50</v>
      </c>
      <c r="V45" s="63"/>
      <c r="W45" s="22">
        <f t="shared" si="5"/>
        <v>0</v>
      </c>
      <c r="X45" s="63"/>
      <c r="Y45" s="21">
        <f t="shared" si="15"/>
        <v>0.95</v>
      </c>
      <c r="Z45" s="10">
        <f t="shared" si="30"/>
        <v>0</v>
      </c>
      <c r="AA45" s="22">
        <f t="shared" si="28"/>
        <v>-50</v>
      </c>
      <c r="AB45" s="63"/>
    </row>
    <row r="46" spans="1:28">
      <c r="A46" s="19">
        <f t="shared" ca="1" si="0"/>
        <v>0</v>
      </c>
      <c r="B46" s="19">
        <f t="shared" ca="1" si="17"/>
        <v>45769.562500000073</v>
      </c>
      <c r="C46" s="23">
        <v>28</v>
      </c>
      <c r="D46" s="67"/>
      <c r="E46" s="65"/>
      <c r="F46" s="27">
        <v>-8</v>
      </c>
      <c r="G46" s="27">
        <v>-15</v>
      </c>
      <c r="H46" s="29">
        <f t="shared" si="7"/>
        <v>0.59</v>
      </c>
      <c r="I46" s="34">
        <f t="shared" si="8"/>
        <v>0</v>
      </c>
      <c r="J46" s="32">
        <f t="shared" si="1"/>
        <v>-50</v>
      </c>
      <c r="K46" s="40">
        <f t="shared" si="2"/>
        <v>50</v>
      </c>
      <c r="L46" s="48">
        <f t="shared" si="9"/>
        <v>-19.459459459459456</v>
      </c>
      <c r="M46" s="48">
        <f t="shared" si="10"/>
        <v>25.65</v>
      </c>
      <c r="N46" s="33">
        <f t="shared" si="11"/>
        <v>-19.459459459459456</v>
      </c>
      <c r="O46" s="46">
        <f t="shared" si="12"/>
        <v>25.65</v>
      </c>
      <c r="P46" s="44">
        <f t="shared" si="18"/>
        <v>78.625</v>
      </c>
      <c r="Q46" s="30" t="str">
        <f t="shared" ca="1" si="3"/>
        <v/>
      </c>
      <c r="R46" s="63"/>
      <c r="S46" s="21">
        <f t="shared" si="13"/>
        <v>0.05</v>
      </c>
      <c r="T46" s="10">
        <f t="shared" si="29"/>
        <v>0</v>
      </c>
      <c r="U46" s="22">
        <f t="shared" si="27"/>
        <v>50</v>
      </c>
      <c r="V46" s="63"/>
      <c r="W46" s="22">
        <f t="shared" si="5"/>
        <v>0</v>
      </c>
      <c r="X46" s="63"/>
      <c r="Y46" s="21">
        <f t="shared" si="15"/>
        <v>0.95</v>
      </c>
      <c r="Z46" s="10">
        <f t="shared" si="30"/>
        <v>0</v>
      </c>
      <c r="AA46" s="22">
        <f t="shared" si="28"/>
        <v>-50</v>
      </c>
      <c r="AB46" s="63"/>
    </row>
    <row r="47" spans="1:28">
      <c r="A47" s="19">
        <f t="shared" ca="1" si="0"/>
        <v>0</v>
      </c>
      <c r="B47" s="19">
        <f t="shared" ca="1" si="17"/>
        <v>45769.583333333409</v>
      </c>
      <c r="C47" s="23">
        <v>29</v>
      </c>
      <c r="D47" s="67"/>
      <c r="E47" s="65"/>
      <c r="F47" s="27">
        <v>-8</v>
      </c>
      <c r="G47" s="27">
        <v>0</v>
      </c>
      <c r="H47" s="29">
        <f t="shared" si="7"/>
        <v>0.8</v>
      </c>
      <c r="I47" s="34">
        <f t="shared" si="8"/>
        <v>0</v>
      </c>
      <c r="J47" s="32">
        <f t="shared" si="1"/>
        <v>-50</v>
      </c>
      <c r="K47" s="40">
        <f t="shared" si="2"/>
        <v>50</v>
      </c>
      <c r="L47" s="48">
        <f t="shared" si="9"/>
        <v>-8.1081081081081035</v>
      </c>
      <c r="M47" s="48">
        <f t="shared" si="10"/>
        <v>35.625</v>
      </c>
      <c r="N47" s="33">
        <f t="shared" si="11"/>
        <v>-8.1081081081081035</v>
      </c>
      <c r="O47" s="46">
        <f t="shared" si="12"/>
        <v>35.625</v>
      </c>
      <c r="P47" s="44">
        <f t="shared" si="18"/>
        <v>78.625</v>
      </c>
      <c r="Q47" s="30" t="str">
        <f t="shared" ca="1" si="3"/>
        <v/>
      </c>
      <c r="R47" s="63"/>
      <c r="S47" s="21">
        <f t="shared" si="13"/>
        <v>0.05</v>
      </c>
      <c r="T47" s="10">
        <f t="shared" si="29"/>
        <v>0</v>
      </c>
      <c r="U47" s="22">
        <f t="shared" si="27"/>
        <v>50</v>
      </c>
      <c r="V47" s="63"/>
      <c r="W47" s="22">
        <f t="shared" si="5"/>
        <v>0</v>
      </c>
      <c r="X47" s="63"/>
      <c r="Y47" s="21">
        <f t="shared" si="15"/>
        <v>0.95</v>
      </c>
      <c r="Z47" s="10">
        <f t="shared" si="30"/>
        <v>0</v>
      </c>
      <c r="AA47" s="22">
        <f t="shared" si="28"/>
        <v>-50</v>
      </c>
      <c r="AB47" s="63"/>
    </row>
    <row r="48" spans="1:28">
      <c r="A48" s="24">
        <f t="shared" ca="1" si="0"/>
        <v>0</v>
      </c>
      <c r="B48" s="24">
        <f t="shared" ca="1" si="17"/>
        <v>45769.604166666744</v>
      </c>
      <c r="C48" s="25">
        <v>30</v>
      </c>
      <c r="D48" s="67"/>
      <c r="E48" s="66"/>
      <c r="F48" s="27">
        <v>-8</v>
      </c>
      <c r="G48" s="27">
        <v>0</v>
      </c>
      <c r="H48" s="29">
        <f t="shared" si="7"/>
        <v>0.87</v>
      </c>
      <c r="I48" s="34">
        <f t="shared" si="8"/>
        <v>0</v>
      </c>
      <c r="J48" s="32">
        <f t="shared" si="1"/>
        <v>-50</v>
      </c>
      <c r="K48" s="40">
        <f t="shared" si="2"/>
        <v>50</v>
      </c>
      <c r="L48" s="48">
        <f t="shared" si="9"/>
        <v>-4.3243243243243219</v>
      </c>
      <c r="M48" s="48">
        <f t="shared" si="10"/>
        <v>38.949999999999996</v>
      </c>
      <c r="N48" s="33">
        <f t="shared" si="11"/>
        <v>-4.3243243243243219</v>
      </c>
      <c r="O48" s="46">
        <f t="shared" si="12"/>
        <v>38.949999999999996</v>
      </c>
      <c r="P48" s="44">
        <f t="shared" si="18"/>
        <v>78.625</v>
      </c>
      <c r="Q48" s="30" t="str">
        <f t="shared" ca="1" si="3"/>
        <v/>
      </c>
      <c r="R48" s="63"/>
      <c r="S48" s="21">
        <f t="shared" si="13"/>
        <v>0.05</v>
      </c>
      <c r="T48" s="10">
        <f t="shared" si="29"/>
        <v>0</v>
      </c>
      <c r="U48" s="22">
        <f t="shared" si="27"/>
        <v>50</v>
      </c>
      <c r="V48" s="63"/>
      <c r="W48" s="22">
        <f t="shared" si="5"/>
        <v>0</v>
      </c>
      <c r="X48" s="63"/>
      <c r="Y48" s="21">
        <f t="shared" si="15"/>
        <v>0.95</v>
      </c>
      <c r="Z48" s="10">
        <f t="shared" si="30"/>
        <v>0</v>
      </c>
      <c r="AA48" s="22">
        <f t="shared" si="28"/>
        <v>-50</v>
      </c>
      <c r="AB48" s="63"/>
    </row>
    <row r="49" spans="1:28">
      <c r="A49" s="19" t="str">
        <f t="shared" ca="1" si="0"/>
        <v>X</v>
      </c>
      <c r="B49" s="19">
        <f t="shared" ca="1" si="17"/>
        <v>45769.62500000008</v>
      </c>
      <c r="C49" s="23">
        <v>31</v>
      </c>
      <c r="D49" s="67">
        <v>5</v>
      </c>
      <c r="E49" s="64" t="s">
        <v>63</v>
      </c>
      <c r="F49" s="27">
        <v>0</v>
      </c>
      <c r="G49" s="27">
        <v>0</v>
      </c>
      <c r="H49" s="29">
        <f t="shared" si="7"/>
        <v>0.94</v>
      </c>
      <c r="I49" s="34">
        <f t="shared" si="8"/>
        <v>0</v>
      </c>
      <c r="J49" s="32">
        <f t="shared" si="1"/>
        <v>-50</v>
      </c>
      <c r="K49" s="40">
        <f t="shared" si="2"/>
        <v>50</v>
      </c>
      <c r="L49" s="48">
        <f t="shared" si="9"/>
        <v>-0.54054054054054101</v>
      </c>
      <c r="M49" s="48">
        <f t="shared" si="10"/>
        <v>42.274999999999999</v>
      </c>
      <c r="N49" s="33">
        <f t="shared" si="11"/>
        <v>-0.54054054054054101</v>
      </c>
      <c r="O49" s="46">
        <f t="shared" si="12"/>
        <v>42.274999999999999</v>
      </c>
      <c r="P49" s="44">
        <f t="shared" si="18"/>
        <v>78.625</v>
      </c>
      <c r="Q49" s="30" t="str">
        <f t="shared" ca="1" si="3"/>
        <v>Dispatch timeframe</v>
      </c>
      <c r="R49" s="63">
        <v>0</v>
      </c>
      <c r="S49" s="21">
        <f t="shared" si="13"/>
        <v>0.05</v>
      </c>
      <c r="T49" s="10">
        <f>R$49*IF(V$49="DC",0.25,IF(V$49="DM",0.5,1))</f>
        <v>0</v>
      </c>
      <c r="U49" s="22">
        <f t="shared" ref="U49:U56" si="31">$D$4-R$49</f>
        <v>50</v>
      </c>
      <c r="V49" s="63" t="s">
        <v>15</v>
      </c>
      <c r="W49" s="22">
        <f t="shared" si="5"/>
        <v>0</v>
      </c>
      <c r="X49" s="63">
        <v>0</v>
      </c>
      <c r="Y49" s="21">
        <f t="shared" si="15"/>
        <v>0.95</v>
      </c>
      <c r="Z49" s="10">
        <f>X$49*IF(AB$49="DC",0.25,IF(AB$49="DM",0.5,1))</f>
        <v>0</v>
      </c>
      <c r="AA49" s="22">
        <f t="shared" ref="AA49:AA56" si="32">X$49-$D$4</f>
        <v>-50</v>
      </c>
      <c r="AB49" s="63" t="s">
        <v>15</v>
      </c>
    </row>
    <row r="50" spans="1:28">
      <c r="A50" s="19">
        <f t="shared" ca="1" si="0"/>
        <v>0</v>
      </c>
      <c r="B50" s="19">
        <f t="shared" ca="1" si="17"/>
        <v>45769.645833333416</v>
      </c>
      <c r="C50" s="23">
        <v>32</v>
      </c>
      <c r="D50" s="67"/>
      <c r="E50" s="65"/>
      <c r="F50" s="27">
        <v>0</v>
      </c>
      <c r="G50" s="27">
        <v>0</v>
      </c>
      <c r="H50" s="29">
        <f t="shared" si="7"/>
        <v>0.94</v>
      </c>
      <c r="I50" s="34">
        <f t="shared" si="8"/>
        <v>0</v>
      </c>
      <c r="J50" s="32">
        <f t="shared" si="1"/>
        <v>-50</v>
      </c>
      <c r="K50" s="40">
        <f t="shared" si="2"/>
        <v>50</v>
      </c>
      <c r="L50" s="48">
        <f t="shared" si="9"/>
        <v>-0.54054054054054101</v>
      </c>
      <c r="M50" s="48">
        <f t="shared" si="10"/>
        <v>42.274999999999999</v>
      </c>
      <c r="N50" s="33">
        <f t="shared" si="11"/>
        <v>-0.54054054054054101</v>
      </c>
      <c r="O50" s="46">
        <f t="shared" si="12"/>
        <v>42.274999999999999</v>
      </c>
      <c r="P50" s="44">
        <f t="shared" si="18"/>
        <v>78.625</v>
      </c>
      <c r="Q50" s="30" t="str">
        <f t="shared" ca="1" si="3"/>
        <v/>
      </c>
      <c r="R50" s="63"/>
      <c r="S50" s="21">
        <f t="shared" si="13"/>
        <v>0.05</v>
      </c>
      <c r="T50" s="10">
        <f t="shared" ref="T50:T56" si="33">R$49*IF(V$49="DC",0.25,IF(V$49="DM",0.5,1))</f>
        <v>0</v>
      </c>
      <c r="U50" s="22">
        <f t="shared" si="31"/>
        <v>50</v>
      </c>
      <c r="V50" s="63"/>
      <c r="W50" s="22">
        <f t="shared" si="5"/>
        <v>0</v>
      </c>
      <c r="X50" s="63"/>
      <c r="Y50" s="21">
        <f t="shared" si="15"/>
        <v>0.95</v>
      </c>
      <c r="Z50" s="10">
        <f t="shared" ref="Z50:Z56" si="34">X$49*IF(AB$49="DC",0.25,IF(AB$49="DM",0.5,1))</f>
        <v>0</v>
      </c>
      <c r="AA50" s="22">
        <f t="shared" si="32"/>
        <v>-50</v>
      </c>
      <c r="AB50" s="63"/>
    </row>
    <row r="51" spans="1:28">
      <c r="A51" s="19">
        <f t="shared" ca="1" si="0"/>
        <v>0</v>
      </c>
      <c r="B51" s="19">
        <f t="shared" ca="1" si="17"/>
        <v>45769.666666666752</v>
      </c>
      <c r="C51" s="23">
        <v>33</v>
      </c>
      <c r="D51" s="67"/>
      <c r="E51" s="65"/>
      <c r="F51" s="27">
        <v>0</v>
      </c>
      <c r="G51" s="27">
        <v>0</v>
      </c>
      <c r="H51" s="29">
        <f t="shared" si="7"/>
        <v>0.94</v>
      </c>
      <c r="I51" s="34">
        <f t="shared" si="8"/>
        <v>0</v>
      </c>
      <c r="J51" s="32">
        <f t="shared" si="1"/>
        <v>-50</v>
      </c>
      <c r="K51" s="40">
        <f t="shared" si="2"/>
        <v>50</v>
      </c>
      <c r="L51" s="48">
        <f t="shared" si="9"/>
        <v>-0.54054054054054101</v>
      </c>
      <c r="M51" s="48">
        <f t="shared" si="10"/>
        <v>42.274999999999999</v>
      </c>
      <c r="N51" s="33">
        <f t="shared" si="11"/>
        <v>-0.54054054054054101</v>
      </c>
      <c r="O51" s="46">
        <f t="shared" si="12"/>
        <v>42.274999999999999</v>
      </c>
      <c r="P51" s="44">
        <f t="shared" si="18"/>
        <v>78.625</v>
      </c>
      <c r="Q51" s="30" t="str">
        <f t="shared" ca="1" si="3"/>
        <v/>
      </c>
      <c r="R51" s="63"/>
      <c r="S51" s="21">
        <f t="shared" si="13"/>
        <v>0.05</v>
      </c>
      <c r="T51" s="10">
        <f t="shared" si="33"/>
        <v>0</v>
      </c>
      <c r="U51" s="22">
        <f t="shared" si="31"/>
        <v>50</v>
      </c>
      <c r="V51" s="63"/>
      <c r="W51" s="22">
        <f t="shared" si="5"/>
        <v>0</v>
      </c>
      <c r="X51" s="63"/>
      <c r="Y51" s="21">
        <f t="shared" si="15"/>
        <v>0.95</v>
      </c>
      <c r="Z51" s="10">
        <f t="shared" si="34"/>
        <v>0</v>
      </c>
      <c r="AA51" s="22">
        <f t="shared" si="32"/>
        <v>-50</v>
      </c>
      <c r="AB51" s="63"/>
    </row>
    <row r="52" spans="1:28">
      <c r="A52" s="19" t="str">
        <f t="shared" ca="1" si="0"/>
        <v>GC</v>
      </c>
      <c r="B52" s="19">
        <f t="shared" ca="1" si="17"/>
        <v>45769.687500000087</v>
      </c>
      <c r="C52" s="23">
        <v>34</v>
      </c>
      <c r="D52" s="67"/>
      <c r="E52" s="66"/>
      <c r="F52" s="27">
        <v>0</v>
      </c>
      <c r="G52" s="27">
        <v>0</v>
      </c>
      <c r="H52" s="29">
        <f>ROUND(H51-(IF((F51+G51)&gt;0,(((F51+G51)*0.5)/$E$8),(((F51+G51)*0.5)*$D$8))/$E$4),2)</f>
        <v>0.94</v>
      </c>
      <c r="I52" s="34">
        <f t="shared" si="8"/>
        <v>0</v>
      </c>
      <c r="J52" s="32">
        <f t="shared" si="1"/>
        <v>-50</v>
      </c>
      <c r="K52" s="40">
        <f t="shared" si="2"/>
        <v>50</v>
      </c>
      <c r="L52" s="48">
        <f t="shared" si="9"/>
        <v>-0.54054054054054101</v>
      </c>
      <c r="M52" s="48">
        <f t="shared" si="10"/>
        <v>42.274999999999999</v>
      </c>
      <c r="N52" s="33">
        <f t="shared" si="11"/>
        <v>-0.54054054054054101</v>
      </c>
      <c r="O52" s="46">
        <f t="shared" si="12"/>
        <v>42.274999999999999</v>
      </c>
      <c r="P52" s="44">
        <f t="shared" si="18"/>
        <v>78.625</v>
      </c>
      <c r="Q52" s="30" t="str">
        <f t="shared" ca="1" si="3"/>
        <v>Scheduling timeframe</v>
      </c>
      <c r="R52" s="63"/>
      <c r="S52" s="21">
        <f t="shared" si="13"/>
        <v>0.05</v>
      </c>
      <c r="T52" s="10">
        <f t="shared" si="33"/>
        <v>0</v>
      </c>
      <c r="U52" s="22">
        <f t="shared" si="31"/>
        <v>50</v>
      </c>
      <c r="V52" s="63"/>
      <c r="W52" s="22">
        <f t="shared" si="5"/>
        <v>0</v>
      </c>
      <c r="X52" s="63"/>
      <c r="Y52" s="21">
        <f t="shared" si="15"/>
        <v>0.95</v>
      </c>
      <c r="Z52" s="10">
        <f t="shared" si="34"/>
        <v>0</v>
      </c>
      <c r="AA52" s="22">
        <f t="shared" si="32"/>
        <v>-50</v>
      </c>
      <c r="AB52" s="63"/>
    </row>
    <row r="53" spans="1:28">
      <c r="A53" s="19">
        <f t="shared" ca="1" si="0"/>
        <v>0</v>
      </c>
      <c r="B53" s="19">
        <f t="shared" ca="1" si="17"/>
        <v>45769.708333333423</v>
      </c>
      <c r="C53" s="23">
        <v>35</v>
      </c>
      <c r="D53" s="67"/>
      <c r="E53" s="64" t="s">
        <v>64</v>
      </c>
      <c r="F53" s="27">
        <v>0</v>
      </c>
      <c r="G53" s="27">
        <v>0</v>
      </c>
      <c r="H53" s="29">
        <f t="shared" ref="H53:H112" si="35">ROUND(H52-(IF((F52+G52)&gt;0,(((F52+G52)*0.5)/$E$8),(((F52+G52)*0.5)*$D$8))/$E$4),2)</f>
        <v>0.94</v>
      </c>
      <c r="I53" s="34">
        <f t="shared" si="8"/>
        <v>0</v>
      </c>
      <c r="J53" s="32">
        <f t="shared" si="1"/>
        <v>-50</v>
      </c>
      <c r="K53" s="40">
        <f t="shared" si="2"/>
        <v>50</v>
      </c>
      <c r="L53" s="48">
        <f t="shared" si="9"/>
        <v>-0.54054054054054101</v>
      </c>
      <c r="M53" s="48">
        <f t="shared" si="10"/>
        <v>42.274999999999999</v>
      </c>
      <c r="N53" s="33">
        <f t="shared" si="11"/>
        <v>-0.54054054054054101</v>
      </c>
      <c r="O53" s="46">
        <f t="shared" si="12"/>
        <v>42.274999999999999</v>
      </c>
      <c r="P53" s="44">
        <f t="shared" si="18"/>
        <v>78.625</v>
      </c>
      <c r="Q53" s="30" t="str">
        <f t="shared" ca="1" si="3"/>
        <v/>
      </c>
      <c r="R53" s="63"/>
      <c r="S53" s="21">
        <f t="shared" si="13"/>
        <v>0.05</v>
      </c>
      <c r="T53" s="10">
        <f t="shared" si="33"/>
        <v>0</v>
      </c>
      <c r="U53" s="22">
        <f t="shared" si="31"/>
        <v>50</v>
      </c>
      <c r="V53" s="63"/>
      <c r="W53" s="22">
        <f t="shared" si="5"/>
        <v>0</v>
      </c>
      <c r="X53" s="63"/>
      <c r="Y53" s="21">
        <f t="shared" si="15"/>
        <v>0.95</v>
      </c>
      <c r="Z53" s="10">
        <f t="shared" si="34"/>
        <v>0</v>
      </c>
      <c r="AA53" s="22">
        <f t="shared" si="32"/>
        <v>-50</v>
      </c>
      <c r="AB53" s="63"/>
    </row>
    <row r="54" spans="1:28">
      <c r="A54" s="19">
        <f t="shared" ca="1" si="0"/>
        <v>0</v>
      </c>
      <c r="B54" s="19">
        <f t="shared" ca="1" si="17"/>
        <v>45769.729166666759</v>
      </c>
      <c r="C54" s="23">
        <v>36</v>
      </c>
      <c r="D54" s="67"/>
      <c r="E54" s="65"/>
      <c r="F54" s="27">
        <v>0</v>
      </c>
      <c r="G54" s="27">
        <v>0</v>
      </c>
      <c r="H54" s="29">
        <f t="shared" si="35"/>
        <v>0.94</v>
      </c>
      <c r="I54" s="34">
        <f t="shared" si="8"/>
        <v>0</v>
      </c>
      <c r="J54" s="32">
        <f t="shared" si="1"/>
        <v>-50</v>
      </c>
      <c r="K54" s="40">
        <f t="shared" si="2"/>
        <v>50</v>
      </c>
      <c r="L54" s="48">
        <f t="shared" si="9"/>
        <v>-0.54054054054054101</v>
      </c>
      <c r="M54" s="48">
        <f t="shared" si="10"/>
        <v>42.274999999999999</v>
      </c>
      <c r="N54" s="33">
        <f t="shared" si="11"/>
        <v>-0.54054054054054101</v>
      </c>
      <c r="O54" s="46">
        <f t="shared" si="12"/>
        <v>42.274999999999999</v>
      </c>
      <c r="P54" s="44">
        <f t="shared" si="18"/>
        <v>78.625</v>
      </c>
      <c r="Q54" s="30" t="str">
        <f t="shared" ca="1" si="3"/>
        <v/>
      </c>
      <c r="R54" s="63"/>
      <c r="S54" s="21">
        <f t="shared" si="13"/>
        <v>0.05</v>
      </c>
      <c r="T54" s="10">
        <f t="shared" si="33"/>
        <v>0</v>
      </c>
      <c r="U54" s="22">
        <f t="shared" si="31"/>
        <v>50</v>
      </c>
      <c r="V54" s="63"/>
      <c r="W54" s="22">
        <f t="shared" si="5"/>
        <v>0</v>
      </c>
      <c r="X54" s="63"/>
      <c r="Y54" s="21">
        <f t="shared" si="15"/>
        <v>0.95</v>
      </c>
      <c r="Z54" s="10">
        <f t="shared" si="34"/>
        <v>0</v>
      </c>
      <c r="AA54" s="22">
        <f t="shared" si="32"/>
        <v>-50</v>
      </c>
      <c r="AB54" s="63"/>
    </row>
    <row r="55" spans="1:28">
      <c r="A55" s="19">
        <f t="shared" ca="1" si="0"/>
        <v>0</v>
      </c>
      <c r="B55" s="19">
        <f t="shared" ca="1" si="17"/>
        <v>45769.750000000095</v>
      </c>
      <c r="C55" s="23">
        <v>37</v>
      </c>
      <c r="D55" s="67"/>
      <c r="E55" s="65"/>
      <c r="F55" s="27">
        <v>50</v>
      </c>
      <c r="G55" s="27">
        <v>0</v>
      </c>
      <c r="H55" s="29">
        <f t="shared" si="35"/>
        <v>0.94</v>
      </c>
      <c r="I55" s="34">
        <f t="shared" si="8"/>
        <v>0</v>
      </c>
      <c r="J55" s="32">
        <f t="shared" si="1"/>
        <v>-50</v>
      </c>
      <c r="K55" s="40">
        <f t="shared" si="2"/>
        <v>50</v>
      </c>
      <c r="L55" s="48">
        <f t="shared" si="9"/>
        <v>-0.54054054054054101</v>
      </c>
      <c r="M55" s="48">
        <f t="shared" si="10"/>
        <v>42.274999999999999</v>
      </c>
      <c r="N55" s="33">
        <f t="shared" si="11"/>
        <v>-0.54054054054054101</v>
      </c>
      <c r="O55" s="46">
        <f t="shared" si="12"/>
        <v>42.274999999999999</v>
      </c>
      <c r="P55" s="44">
        <f t="shared" si="18"/>
        <v>54.875</v>
      </c>
      <c r="Q55" s="30" t="str">
        <f t="shared" ca="1" si="3"/>
        <v/>
      </c>
      <c r="R55" s="63"/>
      <c r="S55" s="21">
        <f t="shared" si="13"/>
        <v>0.05</v>
      </c>
      <c r="T55" s="10">
        <f t="shared" si="33"/>
        <v>0</v>
      </c>
      <c r="U55" s="22">
        <f t="shared" si="31"/>
        <v>50</v>
      </c>
      <c r="V55" s="63"/>
      <c r="W55" s="22">
        <f t="shared" si="5"/>
        <v>0</v>
      </c>
      <c r="X55" s="63"/>
      <c r="Y55" s="21">
        <f t="shared" si="15"/>
        <v>0.95</v>
      </c>
      <c r="Z55" s="10">
        <f t="shared" si="34"/>
        <v>0</v>
      </c>
      <c r="AA55" s="22">
        <f t="shared" si="32"/>
        <v>-50</v>
      </c>
      <c r="AB55" s="63"/>
    </row>
    <row r="56" spans="1:28">
      <c r="A56" s="24">
        <f t="shared" ca="1" si="0"/>
        <v>0</v>
      </c>
      <c r="B56" s="24">
        <f t="shared" ca="1" si="17"/>
        <v>45769.77083333343</v>
      </c>
      <c r="C56" s="25">
        <v>38</v>
      </c>
      <c r="D56" s="67"/>
      <c r="E56" s="66"/>
      <c r="F56" s="27">
        <v>0</v>
      </c>
      <c r="G56" s="27">
        <v>34</v>
      </c>
      <c r="H56" s="29">
        <f t="shared" si="35"/>
        <v>0.41</v>
      </c>
      <c r="I56" s="34">
        <f t="shared" si="8"/>
        <v>0</v>
      </c>
      <c r="J56" s="32">
        <f t="shared" si="1"/>
        <v>-50</v>
      </c>
      <c r="K56" s="40">
        <f t="shared" si="2"/>
        <v>50</v>
      </c>
      <c r="L56" s="48">
        <f t="shared" si="9"/>
        <v>-29.189189189189189</v>
      </c>
      <c r="M56" s="48">
        <f t="shared" si="10"/>
        <v>17.099999999999998</v>
      </c>
      <c r="N56" s="33">
        <f t="shared" si="11"/>
        <v>-29.189189189189189</v>
      </c>
      <c r="O56" s="46">
        <f t="shared" si="12"/>
        <v>17.099999999999998</v>
      </c>
      <c r="P56" s="44">
        <f t="shared" si="18"/>
        <v>38.725000000000001</v>
      </c>
      <c r="Q56" s="30" t="str">
        <f t="shared" ca="1" si="3"/>
        <v/>
      </c>
      <c r="R56" s="63"/>
      <c r="S56" s="21">
        <f t="shared" si="13"/>
        <v>0.05</v>
      </c>
      <c r="T56" s="10">
        <f t="shared" si="33"/>
        <v>0</v>
      </c>
      <c r="U56" s="22">
        <f t="shared" si="31"/>
        <v>50</v>
      </c>
      <c r="V56" s="63"/>
      <c r="W56" s="22">
        <f t="shared" si="5"/>
        <v>0</v>
      </c>
      <c r="X56" s="63"/>
      <c r="Y56" s="21">
        <f t="shared" si="15"/>
        <v>0.95</v>
      </c>
      <c r="Z56" s="10">
        <f t="shared" si="34"/>
        <v>0</v>
      </c>
      <c r="AA56" s="22">
        <f t="shared" si="32"/>
        <v>-50</v>
      </c>
      <c r="AB56" s="63"/>
    </row>
    <row r="57" spans="1:28">
      <c r="A57" s="19">
        <f t="shared" ca="1" si="0"/>
        <v>0</v>
      </c>
      <c r="B57" s="19">
        <f t="shared" ca="1" si="17"/>
        <v>45769.791666666766</v>
      </c>
      <c r="C57" s="23">
        <v>39</v>
      </c>
      <c r="D57" s="67">
        <v>6</v>
      </c>
      <c r="E57" s="64" t="s">
        <v>65</v>
      </c>
      <c r="F57" s="27">
        <v>0</v>
      </c>
      <c r="G57" s="27">
        <v>-1.8</v>
      </c>
      <c r="H57" s="29">
        <f t="shared" si="35"/>
        <v>0.05</v>
      </c>
      <c r="I57" s="34">
        <f t="shared" si="8"/>
        <v>0</v>
      </c>
      <c r="J57" s="32">
        <f t="shared" si="1"/>
        <v>-50</v>
      </c>
      <c r="K57" s="40">
        <f t="shared" si="2"/>
        <v>0</v>
      </c>
      <c r="L57" s="48">
        <f t="shared" si="9"/>
        <v>-16.216216216216218</v>
      </c>
      <c r="M57" s="48">
        <f t="shared" si="10"/>
        <v>0</v>
      </c>
      <c r="N57" s="33">
        <f t="shared" si="11"/>
        <v>-48.648648648648646</v>
      </c>
      <c r="O57" s="46">
        <f t="shared" si="12"/>
        <v>0</v>
      </c>
      <c r="P57" s="44">
        <f t="shared" si="18"/>
        <v>38.725000000000001</v>
      </c>
      <c r="Q57" s="30" t="str">
        <f t="shared" ca="1" si="3"/>
        <v/>
      </c>
      <c r="R57" s="63">
        <v>0</v>
      </c>
      <c r="S57" s="21">
        <f t="shared" si="13"/>
        <v>0.05</v>
      </c>
      <c r="T57" s="10">
        <f>R$57*IF(V$57="DC",0.25,IF(V$57="DM",0.5,1))</f>
        <v>0</v>
      </c>
      <c r="U57" s="22">
        <f t="shared" ref="U57:U64" si="36">$D$4-R$57</f>
        <v>50</v>
      </c>
      <c r="V57" s="63" t="s">
        <v>15</v>
      </c>
      <c r="W57" s="22">
        <f t="shared" si="5"/>
        <v>0</v>
      </c>
      <c r="X57" s="63">
        <v>30</v>
      </c>
      <c r="Y57" s="21">
        <f t="shared" si="15"/>
        <v>0.35</v>
      </c>
      <c r="Z57" s="10">
        <f>X$57*IF(AB$57="DC",0.25,IF(AB$57="DM",0.5,1))</f>
        <v>30</v>
      </c>
      <c r="AA57" s="22">
        <f t="shared" ref="AA57:AA64" si="37">X$57-$D$4</f>
        <v>-20</v>
      </c>
      <c r="AB57" s="63" t="s">
        <v>10</v>
      </c>
    </row>
    <row r="58" spans="1:28">
      <c r="A58" s="19">
        <f t="shared" ca="1" si="0"/>
        <v>0</v>
      </c>
      <c r="B58" s="19">
        <f t="shared" ca="1" si="17"/>
        <v>45769.812500000102</v>
      </c>
      <c r="C58" s="23">
        <v>40</v>
      </c>
      <c r="D58" s="67"/>
      <c r="E58" s="65"/>
      <c r="F58" s="27">
        <v>0</v>
      </c>
      <c r="G58" s="27">
        <v>-1.1000000000000001</v>
      </c>
      <c r="H58" s="29">
        <f t="shared" si="35"/>
        <v>7.0000000000000007E-2</v>
      </c>
      <c r="I58" s="34">
        <f t="shared" si="8"/>
        <v>0</v>
      </c>
      <c r="J58" s="32">
        <f t="shared" si="1"/>
        <v>-50</v>
      </c>
      <c r="K58" s="40">
        <f t="shared" si="2"/>
        <v>50</v>
      </c>
      <c r="L58" s="48">
        <f t="shared" si="9"/>
        <v>-15.135135135135137</v>
      </c>
      <c r="M58" s="48">
        <f t="shared" si="10"/>
        <v>0.9500000000000004</v>
      </c>
      <c r="N58" s="33">
        <f t="shared" si="11"/>
        <v>-47.567567567567565</v>
      </c>
      <c r="O58" s="46">
        <f t="shared" si="12"/>
        <v>0.9500000000000004</v>
      </c>
      <c r="P58" s="44">
        <f t="shared" si="18"/>
        <v>38.725000000000001</v>
      </c>
      <c r="Q58" s="30" t="str">
        <f t="shared" ca="1" si="3"/>
        <v/>
      </c>
      <c r="R58" s="63"/>
      <c r="S58" s="21">
        <f t="shared" si="13"/>
        <v>0.05</v>
      </c>
      <c r="T58" s="10">
        <f t="shared" ref="T58:T64" si="38">R$57*IF(V$57="DC",0.25,IF(V$57="DM",0.5,1))</f>
        <v>0</v>
      </c>
      <c r="U58" s="22">
        <f t="shared" si="36"/>
        <v>50</v>
      </c>
      <c r="V58" s="63"/>
      <c r="W58" s="22">
        <f t="shared" si="5"/>
        <v>0</v>
      </c>
      <c r="X58" s="63"/>
      <c r="Y58" s="21">
        <f t="shared" si="15"/>
        <v>0.35</v>
      </c>
      <c r="Z58" s="10">
        <f t="shared" ref="Z58:Z64" si="39">X$57*IF(AB$57="DC",0.25,IF(AB$57="DM",0.5,1))</f>
        <v>30</v>
      </c>
      <c r="AA58" s="22">
        <f t="shared" si="37"/>
        <v>-20</v>
      </c>
      <c r="AB58" s="63"/>
    </row>
    <row r="59" spans="1:28">
      <c r="A59" s="19">
        <f t="shared" ca="1" si="0"/>
        <v>0</v>
      </c>
      <c r="B59" s="19">
        <f t="shared" ca="1" si="17"/>
        <v>45769.833333333438</v>
      </c>
      <c r="C59" s="23">
        <v>41</v>
      </c>
      <c r="D59" s="67"/>
      <c r="E59" s="65"/>
      <c r="F59" s="27">
        <v>0</v>
      </c>
      <c r="G59" s="27">
        <v>-4.4000000000000004</v>
      </c>
      <c r="H59" s="29">
        <f t="shared" si="35"/>
        <v>0.08</v>
      </c>
      <c r="I59" s="34">
        <f t="shared" si="8"/>
        <v>0</v>
      </c>
      <c r="J59" s="32">
        <f t="shared" si="1"/>
        <v>-50</v>
      </c>
      <c r="K59" s="40">
        <f t="shared" si="2"/>
        <v>50</v>
      </c>
      <c r="L59" s="48">
        <f t="shared" si="9"/>
        <v>-14.594594594594597</v>
      </c>
      <c r="M59" s="48">
        <f t="shared" si="10"/>
        <v>1.4249999999999998</v>
      </c>
      <c r="N59" s="33">
        <f t="shared" si="11"/>
        <v>-47.027027027027025</v>
      </c>
      <c r="O59" s="46">
        <f t="shared" si="12"/>
        <v>1.4249999999999998</v>
      </c>
      <c r="P59" s="44">
        <f t="shared" si="18"/>
        <v>38.725000000000001</v>
      </c>
      <c r="Q59" s="30" t="str">
        <f t="shared" ca="1" si="3"/>
        <v/>
      </c>
      <c r="R59" s="63"/>
      <c r="S59" s="21">
        <f t="shared" si="13"/>
        <v>0.05</v>
      </c>
      <c r="T59" s="10">
        <f t="shared" si="38"/>
        <v>0</v>
      </c>
      <c r="U59" s="22">
        <f t="shared" si="36"/>
        <v>50</v>
      </c>
      <c r="V59" s="63"/>
      <c r="W59" s="22">
        <f t="shared" si="5"/>
        <v>0</v>
      </c>
      <c r="X59" s="63"/>
      <c r="Y59" s="21">
        <f t="shared" si="15"/>
        <v>0.35</v>
      </c>
      <c r="Z59" s="10">
        <f t="shared" si="39"/>
        <v>30</v>
      </c>
      <c r="AA59" s="22">
        <f t="shared" si="37"/>
        <v>-20</v>
      </c>
      <c r="AB59" s="63"/>
    </row>
    <row r="60" spans="1:28">
      <c r="A60" s="19">
        <f t="shared" ca="1" si="0"/>
        <v>0</v>
      </c>
      <c r="B60" s="19">
        <f t="shared" ca="1" si="17"/>
        <v>45769.854166666773</v>
      </c>
      <c r="C60" s="23">
        <v>42</v>
      </c>
      <c r="D60" s="67"/>
      <c r="E60" s="66"/>
      <c r="F60" s="27">
        <v>0</v>
      </c>
      <c r="G60" s="27">
        <v>-2.7</v>
      </c>
      <c r="H60" s="29">
        <f t="shared" si="35"/>
        <v>0.12</v>
      </c>
      <c r="I60" s="34">
        <f t="shared" si="8"/>
        <v>0</v>
      </c>
      <c r="J60" s="32">
        <f t="shared" si="1"/>
        <v>-50</v>
      </c>
      <c r="K60" s="40">
        <f t="shared" si="2"/>
        <v>50</v>
      </c>
      <c r="L60" s="48">
        <f t="shared" si="9"/>
        <v>-12.432432432432435</v>
      </c>
      <c r="M60" s="48">
        <f t="shared" si="10"/>
        <v>3.3249999999999997</v>
      </c>
      <c r="N60" s="33">
        <f t="shared" si="11"/>
        <v>-44.864864864864863</v>
      </c>
      <c r="O60" s="46">
        <f t="shared" si="12"/>
        <v>3.3249999999999997</v>
      </c>
      <c r="P60" s="44">
        <f t="shared" si="18"/>
        <v>38.725000000000001</v>
      </c>
      <c r="Q60" s="30" t="str">
        <f t="shared" ca="1" si="3"/>
        <v/>
      </c>
      <c r="R60" s="63"/>
      <c r="S60" s="21">
        <f t="shared" si="13"/>
        <v>0.05</v>
      </c>
      <c r="T60" s="10">
        <f t="shared" si="38"/>
        <v>0</v>
      </c>
      <c r="U60" s="22">
        <f t="shared" si="36"/>
        <v>50</v>
      </c>
      <c r="V60" s="63"/>
      <c r="W60" s="22">
        <f t="shared" si="5"/>
        <v>0</v>
      </c>
      <c r="X60" s="63"/>
      <c r="Y60" s="21">
        <f t="shared" si="15"/>
        <v>0.35</v>
      </c>
      <c r="Z60" s="10">
        <f t="shared" si="39"/>
        <v>30</v>
      </c>
      <c r="AA60" s="22">
        <f t="shared" si="37"/>
        <v>-20</v>
      </c>
      <c r="AB60" s="63"/>
    </row>
    <row r="61" spans="1:28">
      <c r="A61" s="19">
        <f t="shared" ca="1" si="0"/>
        <v>0</v>
      </c>
      <c r="B61" s="19">
        <f t="shared" ca="1" si="17"/>
        <v>45769.875000000109</v>
      </c>
      <c r="C61" s="23">
        <v>43</v>
      </c>
      <c r="D61" s="67"/>
      <c r="E61" s="64" t="s">
        <v>66</v>
      </c>
      <c r="F61" s="27">
        <v>0</v>
      </c>
      <c r="G61" s="27">
        <v>-5.6</v>
      </c>
      <c r="H61" s="29">
        <f t="shared" si="35"/>
        <v>0.14000000000000001</v>
      </c>
      <c r="I61" s="34">
        <f t="shared" si="8"/>
        <v>0</v>
      </c>
      <c r="J61" s="32">
        <f t="shared" si="1"/>
        <v>-50</v>
      </c>
      <c r="K61" s="40">
        <f t="shared" si="2"/>
        <v>50</v>
      </c>
      <c r="L61" s="48">
        <f t="shared" si="9"/>
        <v>-11.351351351351354</v>
      </c>
      <c r="M61" s="48">
        <f t="shared" si="10"/>
        <v>4.2750000000000004</v>
      </c>
      <c r="N61" s="33">
        <f t="shared" si="11"/>
        <v>-43.783783783783782</v>
      </c>
      <c r="O61" s="46">
        <f t="shared" si="12"/>
        <v>4.2750000000000004</v>
      </c>
      <c r="P61" s="44">
        <f t="shared" si="18"/>
        <v>38.725000000000001</v>
      </c>
      <c r="Q61" s="30" t="str">
        <f t="shared" ca="1" si="3"/>
        <v/>
      </c>
      <c r="R61" s="63"/>
      <c r="S61" s="21">
        <f t="shared" si="13"/>
        <v>0.05</v>
      </c>
      <c r="T61" s="10">
        <f t="shared" si="38"/>
        <v>0</v>
      </c>
      <c r="U61" s="22">
        <f t="shared" si="36"/>
        <v>50</v>
      </c>
      <c r="V61" s="63"/>
      <c r="W61" s="22">
        <f t="shared" si="5"/>
        <v>0</v>
      </c>
      <c r="X61" s="63"/>
      <c r="Y61" s="21">
        <f t="shared" si="15"/>
        <v>0.35</v>
      </c>
      <c r="Z61" s="10">
        <f t="shared" si="39"/>
        <v>30</v>
      </c>
      <c r="AA61" s="22">
        <f t="shared" si="37"/>
        <v>-20</v>
      </c>
      <c r="AB61" s="63"/>
    </row>
    <row r="62" spans="1:28">
      <c r="A62" s="19">
        <f t="shared" ca="1" si="0"/>
        <v>0</v>
      </c>
      <c r="B62" s="19">
        <f t="shared" ca="1" si="17"/>
        <v>45769.895833333445</v>
      </c>
      <c r="C62" s="23">
        <v>44</v>
      </c>
      <c r="D62" s="67"/>
      <c r="E62" s="65"/>
      <c r="F62" s="27">
        <v>0</v>
      </c>
      <c r="G62" s="27">
        <v>-2.1</v>
      </c>
      <c r="H62" s="29">
        <f t="shared" si="35"/>
        <v>0.19</v>
      </c>
      <c r="I62" s="34">
        <f t="shared" si="8"/>
        <v>0</v>
      </c>
      <c r="J62" s="32">
        <f t="shared" si="1"/>
        <v>-50</v>
      </c>
      <c r="K62" s="40">
        <f t="shared" si="2"/>
        <v>50</v>
      </c>
      <c r="L62" s="48">
        <f t="shared" si="9"/>
        <v>-8.6486486486486527</v>
      </c>
      <c r="M62" s="48">
        <f t="shared" si="10"/>
        <v>6.6499999999999995</v>
      </c>
      <c r="N62" s="33">
        <f t="shared" si="11"/>
        <v>-41.081081081081081</v>
      </c>
      <c r="O62" s="46">
        <f t="shared" si="12"/>
        <v>6.6499999999999995</v>
      </c>
      <c r="P62" s="44">
        <f t="shared" si="18"/>
        <v>38.725000000000001</v>
      </c>
      <c r="Q62" s="30" t="str">
        <f t="shared" ca="1" si="3"/>
        <v/>
      </c>
      <c r="R62" s="63"/>
      <c r="S62" s="21">
        <f t="shared" si="13"/>
        <v>0.05</v>
      </c>
      <c r="T62" s="10">
        <f t="shared" si="38"/>
        <v>0</v>
      </c>
      <c r="U62" s="22">
        <f t="shared" si="36"/>
        <v>50</v>
      </c>
      <c r="V62" s="63"/>
      <c r="W62" s="22">
        <f t="shared" si="5"/>
        <v>0</v>
      </c>
      <c r="X62" s="63"/>
      <c r="Y62" s="21">
        <f t="shared" si="15"/>
        <v>0.35</v>
      </c>
      <c r="Z62" s="10">
        <f t="shared" si="39"/>
        <v>30</v>
      </c>
      <c r="AA62" s="22">
        <f t="shared" si="37"/>
        <v>-20</v>
      </c>
      <c r="AB62" s="63"/>
    </row>
    <row r="63" spans="1:28">
      <c r="A63" s="19">
        <f t="shared" ca="1" si="0"/>
        <v>0</v>
      </c>
      <c r="B63" s="19">
        <f t="shared" ca="1" si="17"/>
        <v>45769.916666666781</v>
      </c>
      <c r="C63" s="23">
        <v>45</v>
      </c>
      <c r="D63" s="67"/>
      <c r="E63" s="65"/>
      <c r="F63" s="27">
        <v>0</v>
      </c>
      <c r="G63" s="27">
        <v>-3.3</v>
      </c>
      <c r="H63" s="29">
        <f t="shared" si="35"/>
        <v>0.21</v>
      </c>
      <c r="I63" s="34">
        <f t="shared" si="8"/>
        <v>0</v>
      </c>
      <c r="J63" s="32">
        <f t="shared" ref="J63:J112" si="40">IF($R$9="Yes",MAX(ROUNDDOWN(N63*2,0),-$E$4),IF(H63&gt;=$E$6,0,-$D$4))</f>
        <v>-50</v>
      </c>
      <c r="K63" s="40">
        <f t="shared" ref="K63:K112" si="41">IF($R$9="Yes",MIN(ROUNDDOWN(O63*2,0),$D$4),IF(H63&lt;=$D$6,0,$D$4))</f>
        <v>50</v>
      </c>
      <c r="L63" s="48">
        <f t="shared" ref="L63:L112" si="42">N63+(Z63/$D$8)</f>
        <v>-7.567567567567572</v>
      </c>
      <c r="M63" s="48">
        <f t="shared" ref="M63:M112" si="43">O63-(T63*$E$8)</f>
        <v>7.6</v>
      </c>
      <c r="N63" s="33">
        <f t="shared" ref="N63:N112" si="44">-(($E$4*(1-H63))-((1-$E$6)*$E$4))/$D$8</f>
        <v>-40</v>
      </c>
      <c r="O63" s="46">
        <f t="shared" ref="O63:O112" si="45">IF(P63&lt;((($E$4*H63)-($E$4*$D$6))*$E$8),P63,((($E$4*H63)-($E$4*$D$6))*$E$8))</f>
        <v>7.6</v>
      </c>
      <c r="P63" s="44">
        <f t="shared" si="18"/>
        <v>38.725000000000001</v>
      </c>
      <c r="Q63" s="30" t="str">
        <f t="shared" ca="1" si="3"/>
        <v/>
      </c>
      <c r="R63" s="63"/>
      <c r="S63" s="21">
        <f t="shared" si="13"/>
        <v>0.05</v>
      </c>
      <c r="T63" s="10">
        <f t="shared" si="38"/>
        <v>0</v>
      </c>
      <c r="U63" s="22">
        <f t="shared" si="36"/>
        <v>50</v>
      </c>
      <c r="V63" s="63"/>
      <c r="W63" s="22">
        <f t="shared" si="5"/>
        <v>0</v>
      </c>
      <c r="X63" s="63"/>
      <c r="Y63" s="21">
        <f t="shared" si="15"/>
        <v>0.35</v>
      </c>
      <c r="Z63" s="10">
        <f t="shared" si="39"/>
        <v>30</v>
      </c>
      <c r="AA63" s="22">
        <f t="shared" si="37"/>
        <v>-20</v>
      </c>
      <c r="AB63" s="63"/>
    </row>
    <row r="64" spans="1:28">
      <c r="A64" s="19">
        <f t="shared" ca="1" si="0"/>
        <v>0</v>
      </c>
      <c r="B64" s="24">
        <f t="shared" ca="1" si="17"/>
        <v>45769.937500000116</v>
      </c>
      <c r="C64" s="25">
        <v>46</v>
      </c>
      <c r="D64" s="67"/>
      <c r="E64" s="66"/>
      <c r="F64" s="27">
        <v>0</v>
      </c>
      <c r="G64" s="27">
        <v>-2.5</v>
      </c>
      <c r="H64" s="29">
        <f t="shared" si="35"/>
        <v>0.24</v>
      </c>
      <c r="I64" s="34">
        <f t="shared" si="8"/>
        <v>0</v>
      </c>
      <c r="J64" s="32">
        <f t="shared" si="40"/>
        <v>-50</v>
      </c>
      <c r="K64" s="40">
        <f t="shared" si="41"/>
        <v>50</v>
      </c>
      <c r="L64" s="48">
        <f t="shared" si="42"/>
        <v>-5.9459459459459509</v>
      </c>
      <c r="M64" s="48">
        <f t="shared" si="43"/>
        <v>9.0250000000000004</v>
      </c>
      <c r="N64" s="33">
        <f t="shared" si="44"/>
        <v>-38.378378378378379</v>
      </c>
      <c r="O64" s="46">
        <f t="shared" si="45"/>
        <v>9.0250000000000004</v>
      </c>
      <c r="P64" s="44">
        <f t="shared" si="18"/>
        <v>38.725000000000001</v>
      </c>
      <c r="Q64" s="30" t="str">
        <f t="shared" ca="1" si="3"/>
        <v/>
      </c>
      <c r="R64" s="63"/>
      <c r="S64" s="21">
        <f t="shared" si="13"/>
        <v>0.05</v>
      </c>
      <c r="T64" s="10">
        <f t="shared" si="38"/>
        <v>0</v>
      </c>
      <c r="U64" s="22">
        <f t="shared" si="36"/>
        <v>50</v>
      </c>
      <c r="V64" s="63"/>
      <c r="W64" s="22">
        <f t="shared" si="5"/>
        <v>0</v>
      </c>
      <c r="X64" s="63"/>
      <c r="Y64" s="21">
        <f t="shared" si="15"/>
        <v>0.35</v>
      </c>
      <c r="Z64" s="10">
        <f t="shared" si="39"/>
        <v>30</v>
      </c>
      <c r="AA64" s="22">
        <f t="shared" si="37"/>
        <v>-20</v>
      </c>
      <c r="AB64" s="63"/>
    </row>
    <row r="65" spans="1:28">
      <c r="A65" s="18">
        <f t="shared" ca="1" si="0"/>
        <v>0</v>
      </c>
      <c r="B65" s="49">
        <f t="shared" ca="1" si="17"/>
        <v>45769.958333333452</v>
      </c>
      <c r="C65" s="50">
        <v>47</v>
      </c>
      <c r="D65" s="71">
        <v>1</v>
      </c>
      <c r="E65" s="68" t="s">
        <v>55</v>
      </c>
      <c r="F65" s="27">
        <v>0</v>
      </c>
      <c r="G65" s="27">
        <v>0</v>
      </c>
      <c r="H65" s="29">
        <f t="shared" si="35"/>
        <v>0.26</v>
      </c>
      <c r="I65" s="34">
        <f>IF(OR(F65&lt;J65,F65&gt;K65,G65&lt;J65,G65&gt;K65),1,0)</f>
        <v>0</v>
      </c>
      <c r="J65" s="32">
        <f t="shared" si="40"/>
        <v>-50</v>
      </c>
      <c r="K65" s="40">
        <f t="shared" si="41"/>
        <v>50</v>
      </c>
      <c r="L65" s="48">
        <f t="shared" si="42"/>
        <v>-37.297297297297298</v>
      </c>
      <c r="M65" s="48">
        <f t="shared" si="43"/>
        <v>9.9749999999999996</v>
      </c>
      <c r="N65" s="33">
        <f t="shared" si="44"/>
        <v>-37.297297297297298</v>
      </c>
      <c r="O65" s="46">
        <f t="shared" si="45"/>
        <v>9.9749999999999996</v>
      </c>
      <c r="P65" s="44">
        <f t="shared" si="18"/>
        <v>38.725000000000001</v>
      </c>
      <c r="Q65" s="30" t="str">
        <f t="shared" ref="Q65:Q112" ca="1" si="46">IF(A65="X","Dispatch timeframe",IF(A65="GC","Scheduling timeframe",""))</f>
        <v/>
      </c>
      <c r="R65" s="63">
        <v>0</v>
      </c>
      <c r="S65" s="21">
        <f>(T65/$E$4)+$D$6</f>
        <v>0.05</v>
      </c>
      <c r="T65" s="10">
        <f>R$65*IF(V$65="DC",0.25,IF(V$65="DM",0.5,1))</f>
        <v>0</v>
      </c>
      <c r="U65" s="22">
        <f>$D$4-R$65</f>
        <v>50</v>
      </c>
      <c r="V65" s="63" t="s">
        <v>15</v>
      </c>
      <c r="W65" s="22">
        <f t="shared" ref="W65:W112" si="47">IF(OR(H65&lt;S65,H65&gt;Y65),1,0)</f>
        <v>0</v>
      </c>
      <c r="X65" s="63">
        <v>0</v>
      </c>
      <c r="Y65" s="21">
        <f>1-(Z65/$E$4)-(1-$E$6)</f>
        <v>0.95</v>
      </c>
      <c r="Z65" s="10">
        <f>X$65*IF(AB$65="DC",0.25,IF(AB$65="DM",0.5,1))</f>
        <v>0</v>
      </c>
      <c r="AA65" s="22">
        <f>X$65-$D$4</f>
        <v>-50</v>
      </c>
      <c r="AB65" s="63" t="s">
        <v>15</v>
      </c>
    </row>
    <row r="66" spans="1:28">
      <c r="A66" s="19">
        <f t="shared" ca="1" si="0"/>
        <v>0</v>
      </c>
      <c r="B66" s="49">
        <f t="shared" ca="1" si="17"/>
        <v>45769.979166666788</v>
      </c>
      <c r="C66" s="51">
        <v>48</v>
      </c>
      <c r="D66" s="71"/>
      <c r="E66" s="69"/>
      <c r="F66" s="27">
        <v>0</v>
      </c>
      <c r="G66" s="27">
        <v>0</v>
      </c>
      <c r="H66" s="29">
        <f t="shared" si="35"/>
        <v>0.26</v>
      </c>
      <c r="I66" s="34">
        <f t="shared" ref="I66:I112" si="48">IF(OR(F66&lt;J66,F66&gt;K66,G66&lt;J66,G66&gt;K66),1,0)</f>
        <v>0</v>
      </c>
      <c r="J66" s="32">
        <f t="shared" si="40"/>
        <v>-50</v>
      </c>
      <c r="K66" s="40">
        <f t="shared" si="41"/>
        <v>50</v>
      </c>
      <c r="L66" s="48">
        <f t="shared" si="42"/>
        <v>-37.297297297297298</v>
      </c>
      <c r="M66" s="48">
        <f t="shared" si="43"/>
        <v>9.9749999999999996</v>
      </c>
      <c r="N66" s="33">
        <f t="shared" si="44"/>
        <v>-37.297297297297298</v>
      </c>
      <c r="O66" s="46">
        <f t="shared" si="45"/>
        <v>9.9749999999999996</v>
      </c>
      <c r="P66" s="44">
        <f t="shared" si="18"/>
        <v>38.725000000000001</v>
      </c>
      <c r="Q66" s="30" t="str">
        <f t="shared" ca="1" si="46"/>
        <v/>
      </c>
      <c r="R66" s="63"/>
      <c r="S66" s="21">
        <f t="shared" ref="S66:S112" si="49">(T66/$E$4)+$D$6</f>
        <v>0.05</v>
      </c>
      <c r="T66" s="10">
        <f t="shared" ref="T66:T72" si="50">R$65*IF(V$65="DC",0.25,IF(V$65="DM",0.5,1))</f>
        <v>0</v>
      </c>
      <c r="U66" s="22">
        <f t="shared" ref="U66:U72" si="51">$D$4-R$65</f>
        <v>50</v>
      </c>
      <c r="V66" s="63"/>
      <c r="W66" s="22">
        <f t="shared" si="47"/>
        <v>0</v>
      </c>
      <c r="X66" s="63"/>
      <c r="Y66" s="21">
        <f t="shared" ref="Y66:Y112" si="52">1-(Z66/$E$4)-(1-$E$6)</f>
        <v>0.95</v>
      </c>
      <c r="Z66" s="10">
        <f t="shared" ref="Z66:Z72" si="53">X$65*IF(AB$65="DC",0.25,IF(AB$65="DM",0.5,1))</f>
        <v>0</v>
      </c>
      <c r="AA66" s="22">
        <f t="shared" ref="AA66:AA72" si="54">X$65-$D$4</f>
        <v>-50</v>
      </c>
      <c r="AB66" s="63"/>
    </row>
    <row r="67" spans="1:28">
      <c r="A67" s="19">
        <f t="shared" ca="1" si="0"/>
        <v>0</v>
      </c>
      <c r="B67" s="49">
        <f t="shared" ca="1" si="17"/>
        <v>45770.000000000124</v>
      </c>
      <c r="C67" s="51">
        <v>1</v>
      </c>
      <c r="D67" s="71"/>
      <c r="E67" s="69"/>
      <c r="F67" s="27">
        <v>0</v>
      </c>
      <c r="G67" s="27">
        <v>0</v>
      </c>
      <c r="H67" s="29">
        <f t="shared" si="35"/>
        <v>0.26</v>
      </c>
      <c r="I67" s="34">
        <f t="shared" si="48"/>
        <v>0</v>
      </c>
      <c r="J67" s="32">
        <f t="shared" si="40"/>
        <v>-50</v>
      </c>
      <c r="K67" s="40">
        <f t="shared" si="41"/>
        <v>50</v>
      </c>
      <c r="L67" s="48">
        <f t="shared" si="42"/>
        <v>-37.297297297297298</v>
      </c>
      <c r="M67" s="48">
        <f t="shared" si="43"/>
        <v>9.9749999999999996</v>
      </c>
      <c r="N67" s="33">
        <f t="shared" si="44"/>
        <v>-37.297297297297298</v>
      </c>
      <c r="O67" s="46">
        <f t="shared" si="45"/>
        <v>9.9749999999999996</v>
      </c>
      <c r="P67" s="44">
        <f>IF(SUM(F67:G67)&gt;0,$E$11-(SUM(F67:G67)*0.5*$E$8),$E$11)</f>
        <v>100</v>
      </c>
      <c r="Q67" s="30" t="str">
        <f t="shared" ca="1" si="46"/>
        <v/>
      </c>
      <c r="R67" s="63"/>
      <c r="S67" s="21">
        <f t="shared" si="49"/>
        <v>0.05</v>
      </c>
      <c r="T67" s="10">
        <f t="shared" si="50"/>
        <v>0</v>
      </c>
      <c r="U67" s="22">
        <f t="shared" si="51"/>
        <v>50</v>
      </c>
      <c r="V67" s="63"/>
      <c r="W67" s="22">
        <f t="shared" si="47"/>
        <v>0</v>
      </c>
      <c r="X67" s="63"/>
      <c r="Y67" s="21">
        <f t="shared" si="52"/>
        <v>0.95</v>
      </c>
      <c r="Z67" s="10">
        <f t="shared" si="53"/>
        <v>0</v>
      </c>
      <c r="AA67" s="22">
        <f t="shared" si="54"/>
        <v>-50</v>
      </c>
      <c r="AB67" s="63"/>
    </row>
    <row r="68" spans="1:28">
      <c r="A68" s="19">
        <f t="shared" ca="1" si="0"/>
        <v>0</v>
      </c>
      <c r="B68" s="49">
        <f t="shared" ca="1" si="17"/>
        <v>45770.020833333459</v>
      </c>
      <c r="C68" s="51">
        <v>2</v>
      </c>
      <c r="D68" s="71"/>
      <c r="E68" s="70"/>
      <c r="F68" s="27">
        <v>0</v>
      </c>
      <c r="G68" s="27">
        <v>0</v>
      </c>
      <c r="H68" s="29">
        <f t="shared" si="35"/>
        <v>0.26</v>
      </c>
      <c r="I68" s="34">
        <f t="shared" si="48"/>
        <v>0</v>
      </c>
      <c r="J68" s="32">
        <f t="shared" si="40"/>
        <v>-50</v>
      </c>
      <c r="K68" s="40">
        <f t="shared" si="41"/>
        <v>50</v>
      </c>
      <c r="L68" s="48">
        <f t="shared" si="42"/>
        <v>-37.297297297297298</v>
      </c>
      <c r="M68" s="48">
        <f t="shared" si="43"/>
        <v>9.9749999999999996</v>
      </c>
      <c r="N68" s="33">
        <f t="shared" si="44"/>
        <v>-37.297297297297298</v>
      </c>
      <c r="O68" s="46">
        <f t="shared" si="45"/>
        <v>9.9749999999999996</v>
      </c>
      <c r="P68" s="44">
        <f>IF(SUM(F68:G68)&gt;0,$P67-(SUM(F68:G68)*0.5*$E$8),$P67)</f>
        <v>100</v>
      </c>
      <c r="Q68" s="30" t="str">
        <f t="shared" ca="1" si="46"/>
        <v/>
      </c>
      <c r="R68" s="63"/>
      <c r="S68" s="21">
        <f t="shared" si="49"/>
        <v>0.05</v>
      </c>
      <c r="T68" s="10">
        <f t="shared" si="50"/>
        <v>0</v>
      </c>
      <c r="U68" s="22">
        <f t="shared" si="51"/>
        <v>50</v>
      </c>
      <c r="V68" s="63"/>
      <c r="W68" s="22">
        <f t="shared" si="47"/>
        <v>0</v>
      </c>
      <c r="X68" s="63"/>
      <c r="Y68" s="21">
        <f t="shared" si="52"/>
        <v>0.95</v>
      </c>
      <c r="Z68" s="10">
        <f t="shared" si="53"/>
        <v>0</v>
      </c>
      <c r="AA68" s="22">
        <f t="shared" si="54"/>
        <v>-50</v>
      </c>
      <c r="AB68" s="63"/>
    </row>
    <row r="69" spans="1:28">
      <c r="A69" s="19">
        <f t="shared" ca="1" si="0"/>
        <v>0</v>
      </c>
      <c r="B69" s="49">
        <f t="shared" ca="1" si="17"/>
        <v>45770.041666666795</v>
      </c>
      <c r="C69" s="51">
        <v>3</v>
      </c>
      <c r="D69" s="71"/>
      <c r="E69" s="68" t="s">
        <v>56</v>
      </c>
      <c r="F69" s="27">
        <v>0</v>
      </c>
      <c r="G69" s="27">
        <v>0</v>
      </c>
      <c r="H69" s="29">
        <f t="shared" si="35"/>
        <v>0.26</v>
      </c>
      <c r="I69" s="34">
        <f t="shared" si="48"/>
        <v>0</v>
      </c>
      <c r="J69" s="32">
        <f t="shared" si="40"/>
        <v>-50</v>
      </c>
      <c r="K69" s="40">
        <f t="shared" si="41"/>
        <v>50</v>
      </c>
      <c r="L69" s="48">
        <f t="shared" si="42"/>
        <v>-37.297297297297298</v>
      </c>
      <c r="M69" s="48">
        <f t="shared" si="43"/>
        <v>9.9749999999999996</v>
      </c>
      <c r="N69" s="33">
        <f t="shared" si="44"/>
        <v>-37.297297297297298</v>
      </c>
      <c r="O69" s="46">
        <f t="shared" si="45"/>
        <v>9.9749999999999996</v>
      </c>
      <c r="P69" s="44">
        <f t="shared" ref="P69:P112" si="55">IF(SUM(F69:G69)&gt;0,$P68-(SUM(F69:G69)*0.5*$E$8),$P68)</f>
        <v>100</v>
      </c>
      <c r="Q69" s="30" t="str">
        <f t="shared" ca="1" si="46"/>
        <v/>
      </c>
      <c r="R69" s="63"/>
      <c r="S69" s="21">
        <f t="shared" si="49"/>
        <v>0.05</v>
      </c>
      <c r="T69" s="10">
        <f t="shared" si="50"/>
        <v>0</v>
      </c>
      <c r="U69" s="22">
        <f t="shared" si="51"/>
        <v>50</v>
      </c>
      <c r="V69" s="63"/>
      <c r="W69" s="22">
        <f t="shared" si="47"/>
        <v>0</v>
      </c>
      <c r="X69" s="63"/>
      <c r="Y69" s="21">
        <f t="shared" si="52"/>
        <v>0.95</v>
      </c>
      <c r="Z69" s="10">
        <f t="shared" si="53"/>
        <v>0</v>
      </c>
      <c r="AA69" s="22">
        <f t="shared" si="54"/>
        <v>-50</v>
      </c>
      <c r="AB69" s="63"/>
    </row>
    <row r="70" spans="1:28">
      <c r="A70" s="19">
        <f t="shared" ca="1" si="0"/>
        <v>0</v>
      </c>
      <c r="B70" s="49">
        <f t="shared" ca="1" si="17"/>
        <v>45770.062500000131</v>
      </c>
      <c r="C70" s="51">
        <v>4</v>
      </c>
      <c r="D70" s="71"/>
      <c r="E70" s="69"/>
      <c r="F70" s="27">
        <v>0</v>
      </c>
      <c r="G70" s="27">
        <v>0</v>
      </c>
      <c r="H70" s="29">
        <f t="shared" si="35"/>
        <v>0.26</v>
      </c>
      <c r="I70" s="34">
        <f t="shared" si="48"/>
        <v>0</v>
      </c>
      <c r="J70" s="32">
        <f t="shared" si="40"/>
        <v>-50</v>
      </c>
      <c r="K70" s="40">
        <f t="shared" si="41"/>
        <v>50</v>
      </c>
      <c r="L70" s="48">
        <f t="shared" si="42"/>
        <v>-37.297297297297298</v>
      </c>
      <c r="M70" s="48">
        <f t="shared" si="43"/>
        <v>9.9749999999999996</v>
      </c>
      <c r="N70" s="33">
        <f t="shared" si="44"/>
        <v>-37.297297297297298</v>
      </c>
      <c r="O70" s="46">
        <f t="shared" si="45"/>
        <v>9.9749999999999996</v>
      </c>
      <c r="P70" s="44">
        <f t="shared" si="55"/>
        <v>100</v>
      </c>
      <c r="Q70" s="30" t="str">
        <f t="shared" ca="1" si="46"/>
        <v/>
      </c>
      <c r="R70" s="63"/>
      <c r="S70" s="21">
        <f t="shared" si="49"/>
        <v>0.05</v>
      </c>
      <c r="T70" s="10">
        <f t="shared" si="50"/>
        <v>0</v>
      </c>
      <c r="U70" s="22">
        <f t="shared" si="51"/>
        <v>50</v>
      </c>
      <c r="V70" s="63"/>
      <c r="W70" s="22">
        <f t="shared" si="47"/>
        <v>0</v>
      </c>
      <c r="X70" s="63"/>
      <c r="Y70" s="21">
        <f t="shared" si="52"/>
        <v>0.95</v>
      </c>
      <c r="Z70" s="10">
        <f t="shared" si="53"/>
        <v>0</v>
      </c>
      <c r="AA70" s="22">
        <f t="shared" si="54"/>
        <v>-50</v>
      </c>
      <c r="AB70" s="63"/>
    </row>
    <row r="71" spans="1:28">
      <c r="A71" s="19">
        <f t="shared" ca="1" si="0"/>
        <v>0</v>
      </c>
      <c r="B71" s="49">
        <f t="shared" ca="1" si="17"/>
        <v>45770.083333333467</v>
      </c>
      <c r="C71" s="51">
        <v>5</v>
      </c>
      <c r="D71" s="71"/>
      <c r="E71" s="69"/>
      <c r="F71" s="27">
        <v>0</v>
      </c>
      <c r="G71" s="27">
        <v>0</v>
      </c>
      <c r="H71" s="29">
        <f t="shared" si="35"/>
        <v>0.26</v>
      </c>
      <c r="I71" s="34">
        <f t="shared" si="48"/>
        <v>0</v>
      </c>
      <c r="J71" s="32">
        <f t="shared" si="40"/>
        <v>-50</v>
      </c>
      <c r="K71" s="40">
        <f t="shared" si="41"/>
        <v>50</v>
      </c>
      <c r="L71" s="48">
        <f t="shared" si="42"/>
        <v>-37.297297297297298</v>
      </c>
      <c r="M71" s="48">
        <f t="shared" si="43"/>
        <v>9.9749999999999996</v>
      </c>
      <c r="N71" s="33">
        <f t="shared" si="44"/>
        <v>-37.297297297297298</v>
      </c>
      <c r="O71" s="46">
        <f t="shared" si="45"/>
        <v>9.9749999999999996</v>
      </c>
      <c r="P71" s="44">
        <f t="shared" si="55"/>
        <v>100</v>
      </c>
      <c r="Q71" s="30" t="str">
        <f t="shared" ca="1" si="46"/>
        <v/>
      </c>
      <c r="R71" s="63"/>
      <c r="S71" s="21">
        <f t="shared" si="49"/>
        <v>0.05</v>
      </c>
      <c r="T71" s="10">
        <f t="shared" si="50"/>
        <v>0</v>
      </c>
      <c r="U71" s="22">
        <f t="shared" si="51"/>
        <v>50</v>
      </c>
      <c r="V71" s="63"/>
      <c r="W71" s="22">
        <f t="shared" si="47"/>
        <v>0</v>
      </c>
      <c r="X71" s="63"/>
      <c r="Y71" s="21">
        <f t="shared" si="52"/>
        <v>0.95</v>
      </c>
      <c r="Z71" s="10">
        <f t="shared" si="53"/>
        <v>0</v>
      </c>
      <c r="AA71" s="22">
        <f t="shared" si="54"/>
        <v>-50</v>
      </c>
      <c r="AB71" s="63"/>
    </row>
    <row r="72" spans="1:28">
      <c r="A72" s="24">
        <f t="shared" ca="1" si="0"/>
        <v>0</v>
      </c>
      <c r="B72" s="52">
        <f t="shared" ca="1" si="17"/>
        <v>45770.104166666802</v>
      </c>
      <c r="C72" s="53">
        <v>6</v>
      </c>
      <c r="D72" s="71"/>
      <c r="E72" s="70"/>
      <c r="F72" s="27">
        <v>0</v>
      </c>
      <c r="G72" s="27">
        <v>0</v>
      </c>
      <c r="H72" s="29">
        <f t="shared" si="35"/>
        <v>0.26</v>
      </c>
      <c r="I72" s="34">
        <f t="shared" si="48"/>
        <v>0</v>
      </c>
      <c r="J72" s="32">
        <f t="shared" si="40"/>
        <v>-50</v>
      </c>
      <c r="K72" s="40">
        <f t="shared" si="41"/>
        <v>50</v>
      </c>
      <c r="L72" s="48">
        <f t="shared" si="42"/>
        <v>-37.297297297297298</v>
      </c>
      <c r="M72" s="48">
        <f t="shared" si="43"/>
        <v>9.9749999999999996</v>
      </c>
      <c r="N72" s="33">
        <f t="shared" si="44"/>
        <v>-37.297297297297298</v>
      </c>
      <c r="O72" s="46">
        <f t="shared" si="45"/>
        <v>9.9749999999999996</v>
      </c>
      <c r="P72" s="44">
        <f t="shared" si="55"/>
        <v>100</v>
      </c>
      <c r="Q72" s="30" t="str">
        <f t="shared" ca="1" si="46"/>
        <v/>
      </c>
      <c r="R72" s="63"/>
      <c r="S72" s="21">
        <f t="shared" si="49"/>
        <v>0.05</v>
      </c>
      <c r="T72" s="10">
        <f t="shared" si="50"/>
        <v>0</v>
      </c>
      <c r="U72" s="22">
        <f t="shared" si="51"/>
        <v>50</v>
      </c>
      <c r="V72" s="63"/>
      <c r="W72" s="22">
        <f t="shared" si="47"/>
        <v>0</v>
      </c>
      <c r="X72" s="63"/>
      <c r="Y72" s="21">
        <f t="shared" si="52"/>
        <v>0.95</v>
      </c>
      <c r="Z72" s="10">
        <f t="shared" si="53"/>
        <v>0</v>
      </c>
      <c r="AA72" s="22">
        <f t="shared" si="54"/>
        <v>-50</v>
      </c>
      <c r="AB72" s="63"/>
    </row>
    <row r="73" spans="1:28">
      <c r="A73" s="19">
        <f t="shared" ca="1" si="0"/>
        <v>0</v>
      </c>
      <c r="B73" s="49">
        <f t="shared" ca="1" si="17"/>
        <v>45770.125000000138</v>
      </c>
      <c r="C73" s="51">
        <v>7</v>
      </c>
      <c r="D73" s="71">
        <v>2</v>
      </c>
      <c r="E73" s="68" t="s">
        <v>57</v>
      </c>
      <c r="F73" s="27">
        <v>0</v>
      </c>
      <c r="G73" s="27">
        <v>0</v>
      </c>
      <c r="H73" s="29">
        <f t="shared" si="35"/>
        <v>0.26</v>
      </c>
      <c r="I73" s="34">
        <f t="shared" si="48"/>
        <v>0</v>
      </c>
      <c r="J73" s="32">
        <f t="shared" si="40"/>
        <v>-50</v>
      </c>
      <c r="K73" s="40">
        <f t="shared" si="41"/>
        <v>50</v>
      </c>
      <c r="L73" s="48">
        <f t="shared" si="42"/>
        <v>-37.297297297297298</v>
      </c>
      <c r="M73" s="48">
        <f t="shared" si="43"/>
        <v>9.9749999999999996</v>
      </c>
      <c r="N73" s="33">
        <f t="shared" si="44"/>
        <v>-37.297297297297298</v>
      </c>
      <c r="O73" s="46">
        <f t="shared" si="45"/>
        <v>9.9749999999999996</v>
      </c>
      <c r="P73" s="44">
        <f t="shared" si="55"/>
        <v>100</v>
      </c>
      <c r="Q73" s="30" t="str">
        <f t="shared" ca="1" si="46"/>
        <v/>
      </c>
      <c r="R73" s="63">
        <v>0</v>
      </c>
      <c r="S73" s="21">
        <f t="shared" si="49"/>
        <v>0.05</v>
      </c>
      <c r="T73" s="10">
        <f>R$73*IF(V$73="DC",0.25,IF(V$73="DM",0.5,1))</f>
        <v>0</v>
      </c>
      <c r="U73" s="22">
        <f>$D$4-R$73</f>
        <v>50</v>
      </c>
      <c r="V73" s="63" t="s">
        <v>15</v>
      </c>
      <c r="W73" s="22">
        <f t="shared" si="47"/>
        <v>0</v>
      </c>
      <c r="X73" s="63">
        <v>0</v>
      </c>
      <c r="Y73" s="21">
        <f t="shared" si="52"/>
        <v>0.95</v>
      </c>
      <c r="Z73" s="10">
        <f>X$73*IF(AB$73="DC",0.25,IF(AB$73="DM",0.5,1))</f>
        <v>0</v>
      </c>
      <c r="AA73" s="22">
        <f>X$73-$D$4</f>
        <v>-50</v>
      </c>
      <c r="AB73" s="63" t="s">
        <v>15</v>
      </c>
    </row>
    <row r="74" spans="1:28">
      <c r="A74" s="19">
        <f t="shared" ca="1" si="0"/>
        <v>0</v>
      </c>
      <c r="B74" s="49">
        <f t="shared" ca="1" si="17"/>
        <v>45770.145833333474</v>
      </c>
      <c r="C74" s="51">
        <v>8</v>
      </c>
      <c r="D74" s="71"/>
      <c r="E74" s="69"/>
      <c r="F74" s="27">
        <v>0</v>
      </c>
      <c r="G74" s="27">
        <v>0</v>
      </c>
      <c r="H74" s="29">
        <f t="shared" si="35"/>
        <v>0.26</v>
      </c>
      <c r="I74" s="34">
        <f t="shared" si="48"/>
        <v>0</v>
      </c>
      <c r="J74" s="32">
        <f t="shared" si="40"/>
        <v>-50</v>
      </c>
      <c r="K74" s="40">
        <f t="shared" si="41"/>
        <v>50</v>
      </c>
      <c r="L74" s="48">
        <f t="shared" si="42"/>
        <v>-37.297297297297298</v>
      </c>
      <c r="M74" s="48">
        <f t="shared" si="43"/>
        <v>9.9749999999999996</v>
      </c>
      <c r="N74" s="33">
        <f t="shared" si="44"/>
        <v>-37.297297297297298</v>
      </c>
      <c r="O74" s="46">
        <f t="shared" si="45"/>
        <v>9.9749999999999996</v>
      </c>
      <c r="P74" s="44">
        <f t="shared" si="55"/>
        <v>100</v>
      </c>
      <c r="Q74" s="30" t="str">
        <f t="shared" ca="1" si="46"/>
        <v/>
      </c>
      <c r="R74" s="63"/>
      <c r="S74" s="21">
        <f t="shared" si="49"/>
        <v>0.05</v>
      </c>
      <c r="T74" s="10">
        <f t="shared" ref="T74:T80" si="56">R$73*IF(V$73="DC",0.25,IF(V$73="DM",0.5,1))</f>
        <v>0</v>
      </c>
      <c r="U74" s="22">
        <f t="shared" ref="U74:U80" si="57">$D$4-R$73</f>
        <v>50</v>
      </c>
      <c r="V74" s="63"/>
      <c r="W74" s="22">
        <f t="shared" si="47"/>
        <v>0</v>
      </c>
      <c r="X74" s="63"/>
      <c r="Y74" s="21">
        <f t="shared" si="52"/>
        <v>0.95</v>
      </c>
      <c r="Z74" s="10">
        <f t="shared" ref="Z74:Z80" si="58">X$73*IF(AB$73="DC",0.25,IF(AB$73="DM",0.5,1))</f>
        <v>0</v>
      </c>
      <c r="AA74" s="22">
        <f t="shared" ref="AA74:AA88" si="59">X$73-$D$4</f>
        <v>-50</v>
      </c>
      <c r="AB74" s="63"/>
    </row>
    <row r="75" spans="1:28">
      <c r="A75" s="19">
        <f t="shared" ca="1" si="0"/>
        <v>0</v>
      </c>
      <c r="B75" s="49">
        <f t="shared" ca="1" si="17"/>
        <v>45770.16666666681</v>
      </c>
      <c r="C75" s="51">
        <v>9</v>
      </c>
      <c r="D75" s="71"/>
      <c r="E75" s="69"/>
      <c r="F75" s="27">
        <v>0</v>
      </c>
      <c r="G75" s="27">
        <v>0</v>
      </c>
      <c r="H75" s="29">
        <f t="shared" si="35"/>
        <v>0.26</v>
      </c>
      <c r="I75" s="34">
        <f t="shared" si="48"/>
        <v>0</v>
      </c>
      <c r="J75" s="32">
        <f t="shared" si="40"/>
        <v>-50</v>
      </c>
      <c r="K75" s="40">
        <f t="shared" si="41"/>
        <v>50</v>
      </c>
      <c r="L75" s="48">
        <f t="shared" si="42"/>
        <v>-37.297297297297298</v>
      </c>
      <c r="M75" s="48">
        <f t="shared" si="43"/>
        <v>9.9749999999999996</v>
      </c>
      <c r="N75" s="33">
        <f t="shared" si="44"/>
        <v>-37.297297297297298</v>
      </c>
      <c r="O75" s="46">
        <f t="shared" si="45"/>
        <v>9.9749999999999996</v>
      </c>
      <c r="P75" s="44">
        <f t="shared" si="55"/>
        <v>100</v>
      </c>
      <c r="Q75" s="30" t="str">
        <f t="shared" ca="1" si="46"/>
        <v/>
      </c>
      <c r="R75" s="63"/>
      <c r="S75" s="21">
        <f t="shared" si="49"/>
        <v>0.05</v>
      </c>
      <c r="T75" s="10">
        <f t="shared" si="56"/>
        <v>0</v>
      </c>
      <c r="U75" s="22">
        <f t="shared" si="57"/>
        <v>50</v>
      </c>
      <c r="V75" s="63"/>
      <c r="W75" s="22">
        <f t="shared" si="47"/>
        <v>0</v>
      </c>
      <c r="X75" s="63"/>
      <c r="Y75" s="21">
        <f t="shared" si="52"/>
        <v>0.95</v>
      </c>
      <c r="Z75" s="10">
        <f t="shared" si="58"/>
        <v>0</v>
      </c>
      <c r="AA75" s="22">
        <f t="shared" si="59"/>
        <v>-50</v>
      </c>
      <c r="AB75" s="63"/>
    </row>
    <row r="76" spans="1:28">
      <c r="A76" s="19">
        <f t="shared" ca="1" si="0"/>
        <v>0</v>
      </c>
      <c r="B76" s="49">
        <f t="shared" ca="1" si="17"/>
        <v>45770.187500000146</v>
      </c>
      <c r="C76" s="51">
        <v>10</v>
      </c>
      <c r="D76" s="71"/>
      <c r="E76" s="70"/>
      <c r="F76" s="27">
        <v>0</v>
      </c>
      <c r="G76" s="27">
        <v>0</v>
      </c>
      <c r="H76" s="29">
        <f t="shared" si="35"/>
        <v>0.26</v>
      </c>
      <c r="I76" s="34">
        <f t="shared" si="48"/>
        <v>0</v>
      </c>
      <c r="J76" s="32">
        <f t="shared" si="40"/>
        <v>-50</v>
      </c>
      <c r="K76" s="40">
        <f t="shared" si="41"/>
        <v>50</v>
      </c>
      <c r="L76" s="48">
        <f t="shared" si="42"/>
        <v>-37.297297297297298</v>
      </c>
      <c r="M76" s="48">
        <f t="shared" si="43"/>
        <v>9.9749999999999996</v>
      </c>
      <c r="N76" s="33">
        <f t="shared" si="44"/>
        <v>-37.297297297297298</v>
      </c>
      <c r="O76" s="46">
        <f t="shared" si="45"/>
        <v>9.9749999999999996</v>
      </c>
      <c r="P76" s="44">
        <f t="shared" si="55"/>
        <v>100</v>
      </c>
      <c r="Q76" s="30" t="str">
        <f t="shared" ca="1" si="46"/>
        <v/>
      </c>
      <c r="R76" s="63"/>
      <c r="S76" s="21">
        <f t="shared" si="49"/>
        <v>0.05</v>
      </c>
      <c r="T76" s="10">
        <f t="shared" si="56"/>
        <v>0</v>
      </c>
      <c r="U76" s="22">
        <f t="shared" si="57"/>
        <v>50</v>
      </c>
      <c r="V76" s="63"/>
      <c r="W76" s="22">
        <f t="shared" si="47"/>
        <v>0</v>
      </c>
      <c r="X76" s="63"/>
      <c r="Y76" s="21">
        <f t="shared" si="52"/>
        <v>0.95</v>
      </c>
      <c r="Z76" s="10">
        <f t="shared" si="58"/>
        <v>0</v>
      </c>
      <c r="AA76" s="22">
        <f t="shared" si="59"/>
        <v>-50</v>
      </c>
      <c r="AB76" s="63"/>
    </row>
    <row r="77" spans="1:28">
      <c r="A77" s="19">
        <f t="shared" ca="1" si="0"/>
        <v>0</v>
      </c>
      <c r="B77" s="49">
        <f t="shared" ca="1" si="17"/>
        <v>45770.208333333481</v>
      </c>
      <c r="C77" s="51">
        <v>11</v>
      </c>
      <c r="D77" s="71"/>
      <c r="E77" s="68" t="s">
        <v>58</v>
      </c>
      <c r="F77" s="27">
        <v>0</v>
      </c>
      <c r="G77" s="27">
        <v>0</v>
      </c>
      <c r="H77" s="29">
        <f t="shared" si="35"/>
        <v>0.26</v>
      </c>
      <c r="I77" s="34">
        <f t="shared" si="48"/>
        <v>0</v>
      </c>
      <c r="J77" s="32">
        <f t="shared" si="40"/>
        <v>-50</v>
      </c>
      <c r="K77" s="40">
        <f t="shared" si="41"/>
        <v>50</v>
      </c>
      <c r="L77" s="48">
        <f t="shared" si="42"/>
        <v>-37.297297297297298</v>
      </c>
      <c r="M77" s="48">
        <f t="shared" si="43"/>
        <v>9.9749999999999996</v>
      </c>
      <c r="N77" s="33">
        <f t="shared" si="44"/>
        <v>-37.297297297297298</v>
      </c>
      <c r="O77" s="46">
        <f t="shared" si="45"/>
        <v>9.9749999999999996</v>
      </c>
      <c r="P77" s="44">
        <f t="shared" si="55"/>
        <v>100</v>
      </c>
      <c r="Q77" s="30" t="str">
        <f t="shared" ca="1" si="46"/>
        <v/>
      </c>
      <c r="R77" s="63"/>
      <c r="S77" s="21">
        <f t="shared" si="49"/>
        <v>0.05</v>
      </c>
      <c r="T77" s="10">
        <f t="shared" si="56"/>
        <v>0</v>
      </c>
      <c r="U77" s="22">
        <f t="shared" si="57"/>
        <v>50</v>
      </c>
      <c r="V77" s="63"/>
      <c r="W77" s="22">
        <f t="shared" si="47"/>
        <v>0</v>
      </c>
      <c r="X77" s="63"/>
      <c r="Y77" s="21">
        <f t="shared" si="52"/>
        <v>0.95</v>
      </c>
      <c r="Z77" s="10">
        <f t="shared" si="58"/>
        <v>0</v>
      </c>
      <c r="AA77" s="22">
        <f t="shared" si="59"/>
        <v>-50</v>
      </c>
      <c r="AB77" s="63"/>
    </row>
    <row r="78" spans="1:28">
      <c r="A78" s="19">
        <f t="shared" ca="1" si="0"/>
        <v>0</v>
      </c>
      <c r="B78" s="49">
        <f t="shared" ca="1" si="17"/>
        <v>45770.229166666817</v>
      </c>
      <c r="C78" s="51">
        <v>12</v>
      </c>
      <c r="D78" s="71"/>
      <c r="E78" s="69"/>
      <c r="F78" s="27">
        <v>0</v>
      </c>
      <c r="G78" s="27">
        <v>0</v>
      </c>
      <c r="H78" s="29">
        <f t="shared" si="35"/>
        <v>0.26</v>
      </c>
      <c r="I78" s="34">
        <f t="shared" si="48"/>
        <v>0</v>
      </c>
      <c r="J78" s="32">
        <f t="shared" si="40"/>
        <v>-50</v>
      </c>
      <c r="K78" s="40">
        <f t="shared" si="41"/>
        <v>50</v>
      </c>
      <c r="L78" s="48">
        <f t="shared" si="42"/>
        <v>-37.297297297297298</v>
      </c>
      <c r="M78" s="48">
        <f t="shared" si="43"/>
        <v>9.9749999999999996</v>
      </c>
      <c r="N78" s="33">
        <f t="shared" si="44"/>
        <v>-37.297297297297298</v>
      </c>
      <c r="O78" s="46">
        <f t="shared" si="45"/>
        <v>9.9749999999999996</v>
      </c>
      <c r="P78" s="44">
        <f t="shared" si="55"/>
        <v>100</v>
      </c>
      <c r="Q78" s="30" t="str">
        <f t="shared" ca="1" si="46"/>
        <v/>
      </c>
      <c r="R78" s="63"/>
      <c r="S78" s="21">
        <f t="shared" si="49"/>
        <v>0.05</v>
      </c>
      <c r="T78" s="10">
        <f t="shared" si="56"/>
        <v>0</v>
      </c>
      <c r="U78" s="22">
        <f t="shared" si="57"/>
        <v>50</v>
      </c>
      <c r="V78" s="63"/>
      <c r="W78" s="22">
        <f t="shared" si="47"/>
        <v>0</v>
      </c>
      <c r="X78" s="63"/>
      <c r="Y78" s="21">
        <f t="shared" si="52"/>
        <v>0.95</v>
      </c>
      <c r="Z78" s="10">
        <f t="shared" si="58"/>
        <v>0</v>
      </c>
      <c r="AA78" s="22">
        <f t="shared" si="59"/>
        <v>-50</v>
      </c>
      <c r="AB78" s="63"/>
    </row>
    <row r="79" spans="1:28">
      <c r="A79" s="19">
        <f t="shared" ca="1" si="0"/>
        <v>0</v>
      </c>
      <c r="B79" s="49">
        <f t="shared" ca="1" si="17"/>
        <v>45770.250000000153</v>
      </c>
      <c r="C79" s="51">
        <v>13</v>
      </c>
      <c r="D79" s="71"/>
      <c r="E79" s="69"/>
      <c r="F79" s="27">
        <v>0</v>
      </c>
      <c r="G79" s="27">
        <v>0</v>
      </c>
      <c r="H79" s="29">
        <f t="shared" si="35"/>
        <v>0.26</v>
      </c>
      <c r="I79" s="34">
        <f t="shared" si="48"/>
        <v>0</v>
      </c>
      <c r="J79" s="32">
        <f t="shared" si="40"/>
        <v>-50</v>
      </c>
      <c r="K79" s="40">
        <f t="shared" si="41"/>
        <v>50</v>
      </c>
      <c r="L79" s="48">
        <f t="shared" si="42"/>
        <v>-37.297297297297298</v>
      </c>
      <c r="M79" s="48">
        <f t="shared" si="43"/>
        <v>9.9749999999999996</v>
      </c>
      <c r="N79" s="33">
        <f t="shared" si="44"/>
        <v>-37.297297297297298</v>
      </c>
      <c r="O79" s="46">
        <f t="shared" si="45"/>
        <v>9.9749999999999996</v>
      </c>
      <c r="P79" s="44">
        <f t="shared" si="55"/>
        <v>100</v>
      </c>
      <c r="Q79" s="30" t="str">
        <f t="shared" ca="1" si="46"/>
        <v/>
      </c>
      <c r="R79" s="63"/>
      <c r="S79" s="21">
        <f t="shared" si="49"/>
        <v>0.05</v>
      </c>
      <c r="T79" s="10">
        <f t="shared" si="56"/>
        <v>0</v>
      </c>
      <c r="U79" s="22">
        <f t="shared" si="57"/>
        <v>50</v>
      </c>
      <c r="V79" s="63"/>
      <c r="W79" s="22">
        <f t="shared" si="47"/>
        <v>0</v>
      </c>
      <c r="X79" s="63"/>
      <c r="Y79" s="21">
        <f t="shared" si="52"/>
        <v>0.95</v>
      </c>
      <c r="Z79" s="10">
        <f t="shared" si="58"/>
        <v>0</v>
      </c>
      <c r="AA79" s="22">
        <f t="shared" si="59"/>
        <v>-50</v>
      </c>
      <c r="AB79" s="63"/>
    </row>
    <row r="80" spans="1:28">
      <c r="A80" s="24">
        <f t="shared" ca="1" si="0"/>
        <v>0</v>
      </c>
      <c r="B80" s="52">
        <f t="shared" ca="1" si="17"/>
        <v>45770.270833333489</v>
      </c>
      <c r="C80" s="53">
        <v>14</v>
      </c>
      <c r="D80" s="71"/>
      <c r="E80" s="70"/>
      <c r="F80" s="27">
        <v>0</v>
      </c>
      <c r="G80" s="27">
        <v>0</v>
      </c>
      <c r="H80" s="29">
        <f t="shared" si="35"/>
        <v>0.26</v>
      </c>
      <c r="I80" s="34">
        <f t="shared" si="48"/>
        <v>0</v>
      </c>
      <c r="J80" s="32">
        <f t="shared" si="40"/>
        <v>-50</v>
      </c>
      <c r="K80" s="40">
        <f t="shared" si="41"/>
        <v>50</v>
      </c>
      <c r="L80" s="48">
        <f t="shared" si="42"/>
        <v>-37.297297297297298</v>
      </c>
      <c r="M80" s="48">
        <f t="shared" si="43"/>
        <v>9.9749999999999996</v>
      </c>
      <c r="N80" s="33">
        <f t="shared" si="44"/>
        <v>-37.297297297297298</v>
      </c>
      <c r="O80" s="46">
        <f t="shared" si="45"/>
        <v>9.9749999999999996</v>
      </c>
      <c r="P80" s="44">
        <f t="shared" si="55"/>
        <v>100</v>
      </c>
      <c r="Q80" s="30" t="str">
        <f t="shared" ca="1" si="46"/>
        <v/>
      </c>
      <c r="R80" s="63"/>
      <c r="S80" s="21">
        <f t="shared" si="49"/>
        <v>0.05</v>
      </c>
      <c r="T80" s="10">
        <f t="shared" si="56"/>
        <v>0</v>
      </c>
      <c r="U80" s="22">
        <f t="shared" si="57"/>
        <v>50</v>
      </c>
      <c r="V80" s="63"/>
      <c r="W80" s="22">
        <f t="shared" si="47"/>
        <v>0</v>
      </c>
      <c r="X80" s="63"/>
      <c r="Y80" s="21">
        <f t="shared" si="52"/>
        <v>0.95</v>
      </c>
      <c r="Z80" s="10">
        <f t="shared" si="58"/>
        <v>0</v>
      </c>
      <c r="AA80" s="22">
        <f t="shared" si="59"/>
        <v>-50</v>
      </c>
      <c r="AB80" s="63"/>
    </row>
    <row r="81" spans="1:28">
      <c r="A81" s="19">
        <f t="shared" ref="A81:A112" ca="1" si="60">IF(AND(NOW()-$B81&lt;(1/48),NOW()-$B81&gt;0),"X",IF(AND($B81-NOW()&gt;(2/48),$B81-NOW()&lt;(3/48)),"GC",0))</f>
        <v>0</v>
      </c>
      <c r="B81" s="49">
        <f t="shared" ca="1" si="17"/>
        <v>45770.291666666824</v>
      </c>
      <c r="C81" s="51">
        <v>15</v>
      </c>
      <c r="D81" s="71">
        <v>3</v>
      </c>
      <c r="E81" s="68" t="s">
        <v>59</v>
      </c>
      <c r="F81" s="27">
        <v>0</v>
      </c>
      <c r="G81" s="27">
        <v>0</v>
      </c>
      <c r="H81" s="29">
        <f t="shared" si="35"/>
        <v>0.26</v>
      </c>
      <c r="I81" s="34">
        <f t="shared" si="48"/>
        <v>0</v>
      </c>
      <c r="J81" s="32">
        <f t="shared" si="40"/>
        <v>-50</v>
      </c>
      <c r="K81" s="40">
        <f t="shared" si="41"/>
        <v>50</v>
      </c>
      <c r="L81" s="48">
        <f t="shared" si="42"/>
        <v>-37.297297297297298</v>
      </c>
      <c r="M81" s="48">
        <f t="shared" si="43"/>
        <v>9.9749999999999996</v>
      </c>
      <c r="N81" s="33">
        <f t="shared" si="44"/>
        <v>-37.297297297297298</v>
      </c>
      <c r="O81" s="46">
        <f t="shared" si="45"/>
        <v>9.9749999999999996</v>
      </c>
      <c r="P81" s="44">
        <f t="shared" si="55"/>
        <v>100</v>
      </c>
      <c r="Q81" s="30" t="str">
        <f t="shared" ca="1" si="46"/>
        <v/>
      </c>
      <c r="R81" s="63">
        <v>0</v>
      </c>
      <c r="S81" s="21">
        <f t="shared" si="49"/>
        <v>0.05</v>
      </c>
      <c r="T81" s="10">
        <f>R$81*IF(V$81="DC",0.25,IF(V$81="DM",0.5,1))</f>
        <v>0</v>
      </c>
      <c r="U81" s="22">
        <f>$D$4-R$81</f>
        <v>50</v>
      </c>
      <c r="V81" s="63" t="s">
        <v>15</v>
      </c>
      <c r="W81" s="22">
        <f t="shared" si="47"/>
        <v>0</v>
      </c>
      <c r="X81" s="63">
        <v>0</v>
      </c>
      <c r="Y81" s="21">
        <f t="shared" si="52"/>
        <v>0.95</v>
      </c>
      <c r="Z81" s="10">
        <f>X$81*IF(AB$81="DC",0.25,IF(AB$81="DM",0.5,1))</f>
        <v>0</v>
      </c>
      <c r="AA81" s="22">
        <f t="shared" si="59"/>
        <v>-50</v>
      </c>
      <c r="AB81" s="63" t="s">
        <v>15</v>
      </c>
    </row>
    <row r="82" spans="1:28">
      <c r="A82" s="19">
        <f t="shared" ca="1" si="60"/>
        <v>0</v>
      </c>
      <c r="B82" s="49">
        <f t="shared" ca="1" si="17"/>
        <v>45770.31250000016</v>
      </c>
      <c r="C82" s="51">
        <v>16</v>
      </c>
      <c r="D82" s="71"/>
      <c r="E82" s="69"/>
      <c r="F82" s="27">
        <v>0</v>
      </c>
      <c r="G82" s="27">
        <v>0</v>
      </c>
      <c r="H82" s="29">
        <f t="shared" si="35"/>
        <v>0.26</v>
      </c>
      <c r="I82" s="34">
        <f t="shared" si="48"/>
        <v>0</v>
      </c>
      <c r="J82" s="32">
        <f t="shared" si="40"/>
        <v>-50</v>
      </c>
      <c r="K82" s="40">
        <f t="shared" si="41"/>
        <v>50</v>
      </c>
      <c r="L82" s="48">
        <f t="shared" si="42"/>
        <v>-37.297297297297298</v>
      </c>
      <c r="M82" s="48">
        <f t="shared" si="43"/>
        <v>9.9749999999999996</v>
      </c>
      <c r="N82" s="33">
        <f t="shared" si="44"/>
        <v>-37.297297297297298</v>
      </c>
      <c r="O82" s="46">
        <f t="shared" si="45"/>
        <v>9.9749999999999996</v>
      </c>
      <c r="P82" s="44">
        <f t="shared" si="55"/>
        <v>100</v>
      </c>
      <c r="Q82" s="30" t="str">
        <f t="shared" ca="1" si="46"/>
        <v/>
      </c>
      <c r="R82" s="63"/>
      <c r="S82" s="21">
        <f t="shared" si="49"/>
        <v>0.05</v>
      </c>
      <c r="T82" s="10">
        <f t="shared" ref="T82:T88" si="61">R$81*IF(V$81="DC",0.25,IF(V$81="DM",0.5,1))</f>
        <v>0</v>
      </c>
      <c r="U82" s="22">
        <f t="shared" ref="U82:U88" si="62">$D$4-R$81</f>
        <v>50</v>
      </c>
      <c r="V82" s="63"/>
      <c r="W82" s="22">
        <f t="shared" si="47"/>
        <v>0</v>
      </c>
      <c r="X82" s="63"/>
      <c r="Y82" s="21">
        <f t="shared" si="52"/>
        <v>0.95</v>
      </c>
      <c r="Z82" s="10">
        <f t="shared" ref="Z82:Z88" si="63">X$81*IF(AB$81="DC",0.25,IF(AB$81="DM",0.5,1))</f>
        <v>0</v>
      </c>
      <c r="AA82" s="22">
        <f t="shared" si="59"/>
        <v>-50</v>
      </c>
      <c r="AB82" s="63"/>
    </row>
    <row r="83" spans="1:28">
      <c r="A83" s="19">
        <f t="shared" ca="1" si="60"/>
        <v>0</v>
      </c>
      <c r="B83" s="49">
        <f t="shared" ref="B83:B112" ca="1" si="64">B82+1/48</f>
        <v>45770.333333333496</v>
      </c>
      <c r="C83" s="51">
        <v>17</v>
      </c>
      <c r="D83" s="71"/>
      <c r="E83" s="69"/>
      <c r="F83" s="27">
        <v>0</v>
      </c>
      <c r="G83" s="27">
        <v>0</v>
      </c>
      <c r="H83" s="29">
        <f t="shared" si="35"/>
        <v>0.26</v>
      </c>
      <c r="I83" s="34">
        <f t="shared" si="48"/>
        <v>0</v>
      </c>
      <c r="J83" s="32">
        <f t="shared" si="40"/>
        <v>-50</v>
      </c>
      <c r="K83" s="40">
        <f t="shared" si="41"/>
        <v>50</v>
      </c>
      <c r="L83" s="48">
        <f t="shared" si="42"/>
        <v>-37.297297297297298</v>
      </c>
      <c r="M83" s="48">
        <f t="shared" si="43"/>
        <v>9.9749999999999996</v>
      </c>
      <c r="N83" s="33">
        <f t="shared" si="44"/>
        <v>-37.297297297297298</v>
      </c>
      <c r="O83" s="46">
        <f t="shared" si="45"/>
        <v>9.9749999999999996</v>
      </c>
      <c r="P83" s="44">
        <f t="shared" si="55"/>
        <v>100</v>
      </c>
      <c r="Q83" s="30" t="str">
        <f t="shared" ca="1" si="46"/>
        <v/>
      </c>
      <c r="R83" s="63"/>
      <c r="S83" s="21">
        <f t="shared" si="49"/>
        <v>0.05</v>
      </c>
      <c r="T83" s="10">
        <f t="shared" si="61"/>
        <v>0</v>
      </c>
      <c r="U83" s="22">
        <f t="shared" si="62"/>
        <v>50</v>
      </c>
      <c r="V83" s="63"/>
      <c r="W83" s="22">
        <f t="shared" si="47"/>
        <v>0</v>
      </c>
      <c r="X83" s="63"/>
      <c r="Y83" s="21">
        <f t="shared" si="52"/>
        <v>0.95</v>
      </c>
      <c r="Z83" s="10">
        <f t="shared" si="63"/>
        <v>0</v>
      </c>
      <c r="AA83" s="22">
        <f t="shared" si="59"/>
        <v>-50</v>
      </c>
      <c r="AB83" s="63"/>
    </row>
    <row r="84" spans="1:28">
      <c r="A84" s="19">
        <f t="shared" ca="1" si="60"/>
        <v>0</v>
      </c>
      <c r="B84" s="49">
        <f t="shared" ca="1" si="64"/>
        <v>45770.354166666832</v>
      </c>
      <c r="C84" s="51">
        <v>18</v>
      </c>
      <c r="D84" s="71"/>
      <c r="E84" s="70"/>
      <c r="F84" s="27">
        <v>0</v>
      </c>
      <c r="G84" s="27">
        <v>0</v>
      </c>
      <c r="H84" s="29">
        <f t="shared" si="35"/>
        <v>0.26</v>
      </c>
      <c r="I84" s="34">
        <f t="shared" si="48"/>
        <v>0</v>
      </c>
      <c r="J84" s="32">
        <f t="shared" si="40"/>
        <v>-50</v>
      </c>
      <c r="K84" s="40">
        <f t="shared" si="41"/>
        <v>50</v>
      </c>
      <c r="L84" s="48">
        <f t="shared" si="42"/>
        <v>-37.297297297297298</v>
      </c>
      <c r="M84" s="48">
        <f t="shared" si="43"/>
        <v>9.9749999999999996</v>
      </c>
      <c r="N84" s="33">
        <f t="shared" si="44"/>
        <v>-37.297297297297298</v>
      </c>
      <c r="O84" s="46">
        <f t="shared" si="45"/>
        <v>9.9749999999999996</v>
      </c>
      <c r="P84" s="44">
        <f t="shared" si="55"/>
        <v>100</v>
      </c>
      <c r="Q84" s="30" t="str">
        <f t="shared" ca="1" si="46"/>
        <v/>
      </c>
      <c r="R84" s="63"/>
      <c r="S84" s="21">
        <f t="shared" si="49"/>
        <v>0.05</v>
      </c>
      <c r="T84" s="10">
        <f t="shared" si="61"/>
        <v>0</v>
      </c>
      <c r="U84" s="22">
        <f t="shared" si="62"/>
        <v>50</v>
      </c>
      <c r="V84" s="63"/>
      <c r="W84" s="22">
        <f t="shared" si="47"/>
        <v>0</v>
      </c>
      <c r="X84" s="63"/>
      <c r="Y84" s="21">
        <f t="shared" si="52"/>
        <v>0.95</v>
      </c>
      <c r="Z84" s="10">
        <f t="shared" si="63"/>
        <v>0</v>
      </c>
      <c r="AA84" s="22">
        <f t="shared" si="59"/>
        <v>-50</v>
      </c>
      <c r="AB84" s="63"/>
    </row>
    <row r="85" spans="1:28">
      <c r="A85" s="19">
        <f t="shared" ca="1" si="60"/>
        <v>0</v>
      </c>
      <c r="B85" s="49">
        <f t="shared" ca="1" si="64"/>
        <v>45770.375000000167</v>
      </c>
      <c r="C85" s="51">
        <v>19</v>
      </c>
      <c r="D85" s="71"/>
      <c r="E85" s="68" t="s">
        <v>60</v>
      </c>
      <c r="F85" s="27">
        <v>0</v>
      </c>
      <c r="G85" s="27">
        <v>0</v>
      </c>
      <c r="H85" s="29">
        <f t="shared" si="35"/>
        <v>0.26</v>
      </c>
      <c r="I85" s="34">
        <f t="shared" si="48"/>
        <v>0</v>
      </c>
      <c r="J85" s="32">
        <f t="shared" si="40"/>
        <v>-50</v>
      </c>
      <c r="K85" s="40">
        <f t="shared" si="41"/>
        <v>50</v>
      </c>
      <c r="L85" s="48">
        <f t="shared" si="42"/>
        <v>-37.297297297297298</v>
      </c>
      <c r="M85" s="48">
        <f t="shared" si="43"/>
        <v>9.9749999999999996</v>
      </c>
      <c r="N85" s="33">
        <f t="shared" si="44"/>
        <v>-37.297297297297298</v>
      </c>
      <c r="O85" s="46">
        <f t="shared" si="45"/>
        <v>9.9749999999999996</v>
      </c>
      <c r="P85" s="44">
        <f t="shared" si="55"/>
        <v>100</v>
      </c>
      <c r="Q85" s="30" t="str">
        <f t="shared" ca="1" si="46"/>
        <v/>
      </c>
      <c r="R85" s="63"/>
      <c r="S85" s="21">
        <f t="shared" si="49"/>
        <v>0.05</v>
      </c>
      <c r="T85" s="10">
        <f t="shared" si="61"/>
        <v>0</v>
      </c>
      <c r="U85" s="22">
        <f t="shared" si="62"/>
        <v>50</v>
      </c>
      <c r="V85" s="63"/>
      <c r="W85" s="22">
        <f t="shared" si="47"/>
        <v>0</v>
      </c>
      <c r="X85" s="63"/>
      <c r="Y85" s="21">
        <f t="shared" si="52"/>
        <v>0.95</v>
      </c>
      <c r="Z85" s="10">
        <f t="shared" si="63"/>
        <v>0</v>
      </c>
      <c r="AA85" s="22">
        <f t="shared" si="59"/>
        <v>-50</v>
      </c>
      <c r="AB85" s="63"/>
    </row>
    <row r="86" spans="1:28">
      <c r="A86" s="19">
        <f t="shared" ca="1" si="60"/>
        <v>0</v>
      </c>
      <c r="B86" s="49">
        <f t="shared" ca="1" si="64"/>
        <v>45770.395833333503</v>
      </c>
      <c r="C86" s="51">
        <v>20</v>
      </c>
      <c r="D86" s="71"/>
      <c r="E86" s="69"/>
      <c r="F86" s="27">
        <v>0</v>
      </c>
      <c r="G86" s="27">
        <v>0</v>
      </c>
      <c r="H86" s="29">
        <f t="shared" si="35"/>
        <v>0.26</v>
      </c>
      <c r="I86" s="34">
        <f t="shared" si="48"/>
        <v>0</v>
      </c>
      <c r="J86" s="32">
        <f t="shared" si="40"/>
        <v>-50</v>
      </c>
      <c r="K86" s="40">
        <f t="shared" si="41"/>
        <v>50</v>
      </c>
      <c r="L86" s="48">
        <f t="shared" si="42"/>
        <v>-37.297297297297298</v>
      </c>
      <c r="M86" s="48">
        <f t="shared" si="43"/>
        <v>9.9749999999999996</v>
      </c>
      <c r="N86" s="33">
        <f t="shared" si="44"/>
        <v>-37.297297297297298</v>
      </c>
      <c r="O86" s="46">
        <f t="shared" si="45"/>
        <v>9.9749999999999996</v>
      </c>
      <c r="P86" s="44">
        <f t="shared" si="55"/>
        <v>100</v>
      </c>
      <c r="Q86" s="30" t="str">
        <f t="shared" ca="1" si="46"/>
        <v/>
      </c>
      <c r="R86" s="63"/>
      <c r="S86" s="21">
        <f t="shared" si="49"/>
        <v>0.05</v>
      </c>
      <c r="T86" s="10">
        <f t="shared" si="61"/>
        <v>0</v>
      </c>
      <c r="U86" s="22">
        <f t="shared" si="62"/>
        <v>50</v>
      </c>
      <c r="V86" s="63"/>
      <c r="W86" s="22">
        <f t="shared" si="47"/>
        <v>0</v>
      </c>
      <c r="X86" s="63"/>
      <c r="Y86" s="21">
        <f t="shared" si="52"/>
        <v>0.95</v>
      </c>
      <c r="Z86" s="10">
        <f t="shared" si="63"/>
        <v>0</v>
      </c>
      <c r="AA86" s="22">
        <f t="shared" si="59"/>
        <v>-50</v>
      </c>
      <c r="AB86" s="63"/>
    </row>
    <row r="87" spans="1:28">
      <c r="A87" s="19">
        <f t="shared" ca="1" si="60"/>
        <v>0</v>
      </c>
      <c r="B87" s="49">
        <f t="shared" ca="1" si="64"/>
        <v>45770.416666666839</v>
      </c>
      <c r="C87" s="51">
        <v>21</v>
      </c>
      <c r="D87" s="71"/>
      <c r="E87" s="69"/>
      <c r="F87" s="27">
        <v>0</v>
      </c>
      <c r="G87" s="27">
        <v>0</v>
      </c>
      <c r="H87" s="29">
        <f t="shared" si="35"/>
        <v>0.26</v>
      </c>
      <c r="I87" s="34">
        <f t="shared" si="48"/>
        <v>0</v>
      </c>
      <c r="J87" s="32">
        <f t="shared" si="40"/>
        <v>-50</v>
      </c>
      <c r="K87" s="40">
        <f t="shared" si="41"/>
        <v>50</v>
      </c>
      <c r="L87" s="48">
        <f t="shared" si="42"/>
        <v>-37.297297297297298</v>
      </c>
      <c r="M87" s="48">
        <f t="shared" si="43"/>
        <v>9.9749999999999996</v>
      </c>
      <c r="N87" s="33">
        <f t="shared" si="44"/>
        <v>-37.297297297297298</v>
      </c>
      <c r="O87" s="46">
        <f t="shared" si="45"/>
        <v>9.9749999999999996</v>
      </c>
      <c r="P87" s="44">
        <f t="shared" si="55"/>
        <v>100</v>
      </c>
      <c r="Q87" s="30" t="str">
        <f t="shared" ca="1" si="46"/>
        <v/>
      </c>
      <c r="R87" s="63"/>
      <c r="S87" s="21">
        <f t="shared" si="49"/>
        <v>0.05</v>
      </c>
      <c r="T87" s="10">
        <f t="shared" si="61"/>
        <v>0</v>
      </c>
      <c r="U87" s="22">
        <f t="shared" si="62"/>
        <v>50</v>
      </c>
      <c r="V87" s="63"/>
      <c r="W87" s="22">
        <f t="shared" si="47"/>
        <v>0</v>
      </c>
      <c r="X87" s="63"/>
      <c r="Y87" s="21">
        <f t="shared" si="52"/>
        <v>0.95</v>
      </c>
      <c r="Z87" s="10">
        <f t="shared" si="63"/>
        <v>0</v>
      </c>
      <c r="AA87" s="22">
        <f t="shared" si="59"/>
        <v>-50</v>
      </c>
      <c r="AB87" s="63"/>
    </row>
    <row r="88" spans="1:28">
      <c r="A88" s="24">
        <f t="shared" ca="1" si="60"/>
        <v>0</v>
      </c>
      <c r="B88" s="52">
        <f t="shared" ca="1" si="64"/>
        <v>45770.437500000175</v>
      </c>
      <c r="C88" s="53">
        <v>22</v>
      </c>
      <c r="D88" s="71"/>
      <c r="E88" s="70"/>
      <c r="F88" s="27">
        <v>0</v>
      </c>
      <c r="G88" s="27">
        <v>0</v>
      </c>
      <c r="H88" s="29">
        <f t="shared" si="35"/>
        <v>0.26</v>
      </c>
      <c r="I88" s="34">
        <f t="shared" si="48"/>
        <v>0</v>
      </c>
      <c r="J88" s="32">
        <f t="shared" si="40"/>
        <v>-50</v>
      </c>
      <c r="K88" s="40">
        <f t="shared" si="41"/>
        <v>50</v>
      </c>
      <c r="L88" s="48">
        <f t="shared" si="42"/>
        <v>-37.297297297297298</v>
      </c>
      <c r="M88" s="48">
        <f t="shared" si="43"/>
        <v>9.9749999999999996</v>
      </c>
      <c r="N88" s="33">
        <f t="shared" si="44"/>
        <v>-37.297297297297298</v>
      </c>
      <c r="O88" s="46">
        <f t="shared" si="45"/>
        <v>9.9749999999999996</v>
      </c>
      <c r="P88" s="44">
        <f t="shared" si="55"/>
        <v>100</v>
      </c>
      <c r="Q88" s="30" t="str">
        <f t="shared" ca="1" si="46"/>
        <v/>
      </c>
      <c r="R88" s="63"/>
      <c r="S88" s="21">
        <f t="shared" si="49"/>
        <v>0.05</v>
      </c>
      <c r="T88" s="10">
        <f t="shared" si="61"/>
        <v>0</v>
      </c>
      <c r="U88" s="22">
        <f t="shared" si="62"/>
        <v>50</v>
      </c>
      <c r="V88" s="63"/>
      <c r="W88" s="22">
        <f t="shared" si="47"/>
        <v>0</v>
      </c>
      <c r="X88" s="63"/>
      <c r="Y88" s="21">
        <f t="shared" si="52"/>
        <v>0.95</v>
      </c>
      <c r="Z88" s="10">
        <f t="shared" si="63"/>
        <v>0</v>
      </c>
      <c r="AA88" s="22">
        <f t="shared" si="59"/>
        <v>-50</v>
      </c>
      <c r="AB88" s="63"/>
    </row>
    <row r="89" spans="1:28">
      <c r="A89" s="19">
        <f t="shared" ca="1" si="60"/>
        <v>0</v>
      </c>
      <c r="B89" s="49">
        <f t="shared" ca="1" si="64"/>
        <v>45770.45833333351</v>
      </c>
      <c r="C89" s="51">
        <v>23</v>
      </c>
      <c r="D89" s="71">
        <v>4</v>
      </c>
      <c r="E89" s="68" t="s">
        <v>61</v>
      </c>
      <c r="F89" s="27">
        <v>0</v>
      </c>
      <c r="G89" s="27">
        <v>0</v>
      </c>
      <c r="H89" s="29">
        <f t="shared" si="35"/>
        <v>0.26</v>
      </c>
      <c r="I89" s="34">
        <f t="shared" si="48"/>
        <v>0</v>
      </c>
      <c r="J89" s="32">
        <f t="shared" si="40"/>
        <v>-50</v>
      </c>
      <c r="K89" s="40">
        <f t="shared" si="41"/>
        <v>50</v>
      </c>
      <c r="L89" s="48">
        <f t="shared" si="42"/>
        <v>-37.297297297297298</v>
      </c>
      <c r="M89" s="48">
        <f t="shared" si="43"/>
        <v>9.9749999999999996</v>
      </c>
      <c r="N89" s="33">
        <f t="shared" si="44"/>
        <v>-37.297297297297298</v>
      </c>
      <c r="O89" s="46">
        <f t="shared" si="45"/>
        <v>9.9749999999999996</v>
      </c>
      <c r="P89" s="44">
        <f t="shared" si="55"/>
        <v>100</v>
      </c>
      <c r="Q89" s="30" t="str">
        <f t="shared" ca="1" si="46"/>
        <v/>
      </c>
      <c r="R89" s="63">
        <v>0</v>
      </c>
      <c r="S89" s="21">
        <f t="shared" si="49"/>
        <v>0.05</v>
      </c>
      <c r="T89" s="10">
        <f>R$89*IF(V$89="DC",0.25,IF(V$89="DM",0.5,1))</f>
        <v>0</v>
      </c>
      <c r="U89" s="22">
        <f>$D$4-R$89</f>
        <v>50</v>
      </c>
      <c r="V89" s="63" t="s">
        <v>15</v>
      </c>
      <c r="W89" s="22">
        <f t="shared" si="47"/>
        <v>0</v>
      </c>
      <c r="X89" s="63">
        <v>0</v>
      </c>
      <c r="Y89" s="21">
        <f t="shared" si="52"/>
        <v>0.95</v>
      </c>
      <c r="Z89" s="10">
        <f>X$89*IF(AB$89="DC",0.25,IF(AB$89="DM",0.5,1))</f>
        <v>0</v>
      </c>
      <c r="AA89" s="22">
        <f>X$89-$D$4</f>
        <v>-50</v>
      </c>
      <c r="AB89" s="63" t="s">
        <v>15</v>
      </c>
    </row>
    <row r="90" spans="1:28">
      <c r="A90" s="19">
        <f t="shared" ca="1" si="60"/>
        <v>0</v>
      </c>
      <c r="B90" s="49">
        <f t="shared" ca="1" si="64"/>
        <v>45770.479166666846</v>
      </c>
      <c r="C90" s="51">
        <v>24</v>
      </c>
      <c r="D90" s="71"/>
      <c r="E90" s="69"/>
      <c r="F90" s="27">
        <v>0</v>
      </c>
      <c r="G90" s="27">
        <v>0</v>
      </c>
      <c r="H90" s="29">
        <f t="shared" si="35"/>
        <v>0.26</v>
      </c>
      <c r="I90" s="34">
        <f t="shared" si="48"/>
        <v>0</v>
      </c>
      <c r="J90" s="32">
        <f t="shared" si="40"/>
        <v>-50</v>
      </c>
      <c r="K90" s="40">
        <f t="shared" si="41"/>
        <v>50</v>
      </c>
      <c r="L90" s="48">
        <f t="shared" si="42"/>
        <v>-37.297297297297298</v>
      </c>
      <c r="M90" s="48">
        <f t="shared" si="43"/>
        <v>9.9749999999999996</v>
      </c>
      <c r="N90" s="33">
        <f t="shared" si="44"/>
        <v>-37.297297297297298</v>
      </c>
      <c r="O90" s="46">
        <f t="shared" si="45"/>
        <v>9.9749999999999996</v>
      </c>
      <c r="P90" s="44">
        <f t="shared" si="55"/>
        <v>100</v>
      </c>
      <c r="Q90" s="30" t="str">
        <f t="shared" ca="1" si="46"/>
        <v/>
      </c>
      <c r="R90" s="63"/>
      <c r="S90" s="21">
        <f t="shared" si="49"/>
        <v>0.05</v>
      </c>
      <c r="T90" s="10">
        <f t="shared" ref="T90:T96" si="65">R$89*IF(V$89="DC",0.25,IF(V$89="DM",0.5,1))</f>
        <v>0</v>
      </c>
      <c r="U90" s="22">
        <f t="shared" ref="U90:U96" si="66">$D$4-R$89</f>
        <v>50</v>
      </c>
      <c r="V90" s="63"/>
      <c r="W90" s="22">
        <f t="shared" si="47"/>
        <v>0</v>
      </c>
      <c r="X90" s="63"/>
      <c r="Y90" s="21">
        <f t="shared" si="52"/>
        <v>0.95</v>
      </c>
      <c r="Z90" s="10">
        <f t="shared" ref="Z90:Z96" si="67">X$89*IF(AB$89="DC",0.25,IF(AB$89="DM",0.5,1))</f>
        <v>0</v>
      </c>
      <c r="AA90" s="22">
        <f t="shared" ref="AA90:AA96" si="68">X$89-$D$4</f>
        <v>-50</v>
      </c>
      <c r="AB90" s="63"/>
    </row>
    <row r="91" spans="1:28">
      <c r="A91" s="19">
        <f t="shared" ca="1" si="60"/>
        <v>0</v>
      </c>
      <c r="B91" s="49">
        <f t="shared" ca="1" si="64"/>
        <v>45770.500000000182</v>
      </c>
      <c r="C91" s="51">
        <v>25</v>
      </c>
      <c r="D91" s="71"/>
      <c r="E91" s="69"/>
      <c r="F91" s="27">
        <v>0</v>
      </c>
      <c r="G91" s="27">
        <v>0</v>
      </c>
      <c r="H91" s="29">
        <f t="shared" si="35"/>
        <v>0.26</v>
      </c>
      <c r="I91" s="34">
        <f t="shared" si="48"/>
        <v>0</v>
      </c>
      <c r="J91" s="32">
        <f t="shared" si="40"/>
        <v>-50</v>
      </c>
      <c r="K91" s="40">
        <f t="shared" si="41"/>
        <v>50</v>
      </c>
      <c r="L91" s="48">
        <f t="shared" si="42"/>
        <v>-37.297297297297298</v>
      </c>
      <c r="M91" s="48">
        <f t="shared" si="43"/>
        <v>9.9749999999999996</v>
      </c>
      <c r="N91" s="33">
        <f t="shared" si="44"/>
        <v>-37.297297297297298</v>
      </c>
      <c r="O91" s="46">
        <f t="shared" si="45"/>
        <v>9.9749999999999996</v>
      </c>
      <c r="P91" s="44">
        <f t="shared" si="55"/>
        <v>100</v>
      </c>
      <c r="Q91" s="30" t="str">
        <f t="shared" ca="1" si="46"/>
        <v/>
      </c>
      <c r="R91" s="63"/>
      <c r="S91" s="21">
        <f t="shared" si="49"/>
        <v>0.05</v>
      </c>
      <c r="T91" s="10">
        <f t="shared" si="65"/>
        <v>0</v>
      </c>
      <c r="U91" s="22">
        <f t="shared" si="66"/>
        <v>50</v>
      </c>
      <c r="V91" s="63"/>
      <c r="W91" s="22">
        <f t="shared" si="47"/>
        <v>0</v>
      </c>
      <c r="X91" s="63"/>
      <c r="Y91" s="21">
        <f t="shared" si="52"/>
        <v>0.95</v>
      </c>
      <c r="Z91" s="10">
        <f t="shared" si="67"/>
        <v>0</v>
      </c>
      <c r="AA91" s="22">
        <f t="shared" si="68"/>
        <v>-50</v>
      </c>
      <c r="AB91" s="63"/>
    </row>
    <row r="92" spans="1:28">
      <c r="A92" s="19">
        <f t="shared" ca="1" si="60"/>
        <v>0</v>
      </c>
      <c r="B92" s="49">
        <f t="shared" ca="1" si="64"/>
        <v>45770.520833333518</v>
      </c>
      <c r="C92" s="51">
        <v>26</v>
      </c>
      <c r="D92" s="71"/>
      <c r="E92" s="70"/>
      <c r="F92" s="27">
        <v>0</v>
      </c>
      <c r="G92" s="27">
        <v>0</v>
      </c>
      <c r="H92" s="29">
        <f t="shared" si="35"/>
        <v>0.26</v>
      </c>
      <c r="I92" s="34">
        <f t="shared" si="48"/>
        <v>0</v>
      </c>
      <c r="J92" s="32">
        <f t="shared" si="40"/>
        <v>-50</v>
      </c>
      <c r="K92" s="40">
        <f t="shared" si="41"/>
        <v>50</v>
      </c>
      <c r="L92" s="48">
        <f t="shared" si="42"/>
        <v>-37.297297297297298</v>
      </c>
      <c r="M92" s="48">
        <f t="shared" si="43"/>
        <v>9.9749999999999996</v>
      </c>
      <c r="N92" s="33">
        <f t="shared" si="44"/>
        <v>-37.297297297297298</v>
      </c>
      <c r="O92" s="46">
        <f t="shared" si="45"/>
        <v>9.9749999999999996</v>
      </c>
      <c r="P92" s="44">
        <f t="shared" si="55"/>
        <v>100</v>
      </c>
      <c r="Q92" s="30" t="str">
        <f t="shared" ca="1" si="46"/>
        <v/>
      </c>
      <c r="R92" s="63"/>
      <c r="S92" s="21">
        <f t="shared" si="49"/>
        <v>0.05</v>
      </c>
      <c r="T92" s="10">
        <f t="shared" si="65"/>
        <v>0</v>
      </c>
      <c r="U92" s="22">
        <f t="shared" si="66"/>
        <v>50</v>
      </c>
      <c r="V92" s="63"/>
      <c r="W92" s="22">
        <f t="shared" si="47"/>
        <v>0</v>
      </c>
      <c r="X92" s="63"/>
      <c r="Y92" s="21">
        <f t="shared" si="52"/>
        <v>0.95</v>
      </c>
      <c r="Z92" s="10">
        <f t="shared" si="67"/>
        <v>0</v>
      </c>
      <c r="AA92" s="22">
        <f t="shared" si="68"/>
        <v>-50</v>
      </c>
      <c r="AB92" s="63"/>
    </row>
    <row r="93" spans="1:28">
      <c r="A93" s="19">
        <f t="shared" ca="1" si="60"/>
        <v>0</v>
      </c>
      <c r="B93" s="49">
        <f t="shared" ca="1" si="64"/>
        <v>45770.541666666853</v>
      </c>
      <c r="C93" s="51">
        <v>27</v>
      </c>
      <c r="D93" s="71"/>
      <c r="E93" s="68" t="s">
        <v>62</v>
      </c>
      <c r="F93" s="27">
        <v>0</v>
      </c>
      <c r="G93" s="27">
        <v>0</v>
      </c>
      <c r="H93" s="29">
        <f t="shared" si="35"/>
        <v>0.26</v>
      </c>
      <c r="I93" s="34">
        <f t="shared" si="48"/>
        <v>0</v>
      </c>
      <c r="J93" s="32">
        <f t="shared" si="40"/>
        <v>-50</v>
      </c>
      <c r="K93" s="40">
        <f t="shared" si="41"/>
        <v>50</v>
      </c>
      <c r="L93" s="48">
        <f t="shared" si="42"/>
        <v>-37.297297297297298</v>
      </c>
      <c r="M93" s="48">
        <f t="shared" si="43"/>
        <v>9.9749999999999996</v>
      </c>
      <c r="N93" s="33">
        <f t="shared" si="44"/>
        <v>-37.297297297297298</v>
      </c>
      <c r="O93" s="46">
        <f t="shared" si="45"/>
        <v>9.9749999999999996</v>
      </c>
      <c r="P93" s="44">
        <f t="shared" si="55"/>
        <v>100</v>
      </c>
      <c r="Q93" s="30" t="str">
        <f t="shared" ca="1" si="46"/>
        <v/>
      </c>
      <c r="R93" s="63"/>
      <c r="S93" s="21">
        <f t="shared" si="49"/>
        <v>0.05</v>
      </c>
      <c r="T93" s="10">
        <f t="shared" si="65"/>
        <v>0</v>
      </c>
      <c r="U93" s="22">
        <f t="shared" si="66"/>
        <v>50</v>
      </c>
      <c r="V93" s="63"/>
      <c r="W93" s="22">
        <f t="shared" si="47"/>
        <v>0</v>
      </c>
      <c r="X93" s="63"/>
      <c r="Y93" s="21">
        <f t="shared" si="52"/>
        <v>0.95</v>
      </c>
      <c r="Z93" s="10">
        <f t="shared" si="67"/>
        <v>0</v>
      </c>
      <c r="AA93" s="22">
        <f t="shared" si="68"/>
        <v>-50</v>
      </c>
      <c r="AB93" s="63"/>
    </row>
    <row r="94" spans="1:28">
      <c r="A94" s="19">
        <f t="shared" ca="1" si="60"/>
        <v>0</v>
      </c>
      <c r="B94" s="49">
        <f t="shared" ca="1" si="64"/>
        <v>45770.562500000189</v>
      </c>
      <c r="C94" s="51">
        <v>28</v>
      </c>
      <c r="D94" s="71"/>
      <c r="E94" s="69"/>
      <c r="F94" s="27">
        <v>0</v>
      </c>
      <c r="G94" s="27">
        <v>0</v>
      </c>
      <c r="H94" s="29">
        <f t="shared" si="35"/>
        <v>0.26</v>
      </c>
      <c r="I94" s="34">
        <f t="shared" si="48"/>
        <v>0</v>
      </c>
      <c r="J94" s="32">
        <f t="shared" si="40"/>
        <v>-50</v>
      </c>
      <c r="K94" s="40">
        <f t="shared" si="41"/>
        <v>50</v>
      </c>
      <c r="L94" s="48">
        <f t="shared" si="42"/>
        <v>-37.297297297297298</v>
      </c>
      <c r="M94" s="48">
        <f t="shared" si="43"/>
        <v>9.9749999999999996</v>
      </c>
      <c r="N94" s="33">
        <f t="shared" si="44"/>
        <v>-37.297297297297298</v>
      </c>
      <c r="O94" s="46">
        <f t="shared" si="45"/>
        <v>9.9749999999999996</v>
      </c>
      <c r="P94" s="44">
        <f t="shared" si="55"/>
        <v>100</v>
      </c>
      <c r="Q94" s="30" t="str">
        <f t="shared" ca="1" si="46"/>
        <v/>
      </c>
      <c r="R94" s="63"/>
      <c r="S94" s="21">
        <f t="shared" si="49"/>
        <v>0.05</v>
      </c>
      <c r="T94" s="10">
        <f t="shared" si="65"/>
        <v>0</v>
      </c>
      <c r="U94" s="22">
        <f t="shared" si="66"/>
        <v>50</v>
      </c>
      <c r="V94" s="63"/>
      <c r="W94" s="22">
        <f t="shared" si="47"/>
        <v>0</v>
      </c>
      <c r="X94" s="63"/>
      <c r="Y94" s="21">
        <f t="shared" si="52"/>
        <v>0.95</v>
      </c>
      <c r="Z94" s="10">
        <f t="shared" si="67"/>
        <v>0</v>
      </c>
      <c r="AA94" s="22">
        <f t="shared" si="68"/>
        <v>-50</v>
      </c>
      <c r="AB94" s="63"/>
    </row>
    <row r="95" spans="1:28">
      <c r="A95" s="19">
        <f t="shared" ca="1" si="60"/>
        <v>0</v>
      </c>
      <c r="B95" s="49">
        <f t="shared" ca="1" si="64"/>
        <v>45770.583333333525</v>
      </c>
      <c r="C95" s="51">
        <v>29</v>
      </c>
      <c r="D95" s="71"/>
      <c r="E95" s="69"/>
      <c r="F95" s="27">
        <v>0</v>
      </c>
      <c r="G95" s="27">
        <v>0</v>
      </c>
      <c r="H95" s="29">
        <f t="shared" si="35"/>
        <v>0.26</v>
      </c>
      <c r="I95" s="34">
        <f t="shared" si="48"/>
        <v>0</v>
      </c>
      <c r="J95" s="32">
        <f t="shared" si="40"/>
        <v>-50</v>
      </c>
      <c r="K95" s="40">
        <f t="shared" si="41"/>
        <v>50</v>
      </c>
      <c r="L95" s="48">
        <f t="shared" si="42"/>
        <v>-37.297297297297298</v>
      </c>
      <c r="M95" s="48">
        <f t="shared" si="43"/>
        <v>9.9749999999999996</v>
      </c>
      <c r="N95" s="33">
        <f t="shared" si="44"/>
        <v>-37.297297297297298</v>
      </c>
      <c r="O95" s="46">
        <f t="shared" si="45"/>
        <v>9.9749999999999996</v>
      </c>
      <c r="P95" s="44">
        <f t="shared" si="55"/>
        <v>100</v>
      </c>
      <c r="Q95" s="30" t="str">
        <f t="shared" ca="1" si="46"/>
        <v/>
      </c>
      <c r="R95" s="63"/>
      <c r="S95" s="21">
        <f t="shared" si="49"/>
        <v>0.05</v>
      </c>
      <c r="T95" s="10">
        <f t="shared" si="65"/>
        <v>0</v>
      </c>
      <c r="U95" s="22">
        <f t="shared" si="66"/>
        <v>50</v>
      </c>
      <c r="V95" s="63"/>
      <c r="W95" s="22">
        <f t="shared" si="47"/>
        <v>0</v>
      </c>
      <c r="X95" s="63"/>
      <c r="Y95" s="21">
        <f t="shared" si="52"/>
        <v>0.95</v>
      </c>
      <c r="Z95" s="10">
        <f t="shared" si="67"/>
        <v>0</v>
      </c>
      <c r="AA95" s="22">
        <f t="shared" si="68"/>
        <v>-50</v>
      </c>
      <c r="AB95" s="63"/>
    </row>
    <row r="96" spans="1:28">
      <c r="A96" s="24">
        <f t="shared" ca="1" si="60"/>
        <v>0</v>
      </c>
      <c r="B96" s="52">
        <f t="shared" ca="1" si="64"/>
        <v>45770.604166666861</v>
      </c>
      <c r="C96" s="53">
        <v>30</v>
      </c>
      <c r="D96" s="71"/>
      <c r="E96" s="70"/>
      <c r="F96" s="27">
        <v>0</v>
      </c>
      <c r="G96" s="27">
        <v>0</v>
      </c>
      <c r="H96" s="29">
        <f t="shared" si="35"/>
        <v>0.26</v>
      </c>
      <c r="I96" s="34">
        <f t="shared" si="48"/>
        <v>0</v>
      </c>
      <c r="J96" s="32">
        <f t="shared" si="40"/>
        <v>-50</v>
      </c>
      <c r="K96" s="40">
        <f t="shared" si="41"/>
        <v>50</v>
      </c>
      <c r="L96" s="48">
        <f t="shared" si="42"/>
        <v>-37.297297297297298</v>
      </c>
      <c r="M96" s="48">
        <f t="shared" si="43"/>
        <v>9.9749999999999996</v>
      </c>
      <c r="N96" s="33">
        <f t="shared" si="44"/>
        <v>-37.297297297297298</v>
      </c>
      <c r="O96" s="46">
        <f t="shared" si="45"/>
        <v>9.9749999999999996</v>
      </c>
      <c r="P96" s="44">
        <f t="shared" si="55"/>
        <v>100</v>
      </c>
      <c r="Q96" s="30" t="str">
        <f t="shared" ca="1" si="46"/>
        <v/>
      </c>
      <c r="R96" s="63"/>
      <c r="S96" s="21">
        <f t="shared" si="49"/>
        <v>0.05</v>
      </c>
      <c r="T96" s="10">
        <f t="shared" si="65"/>
        <v>0</v>
      </c>
      <c r="U96" s="22">
        <f t="shared" si="66"/>
        <v>50</v>
      </c>
      <c r="V96" s="63"/>
      <c r="W96" s="22">
        <f t="shared" si="47"/>
        <v>0</v>
      </c>
      <c r="X96" s="63"/>
      <c r="Y96" s="21">
        <f t="shared" si="52"/>
        <v>0.95</v>
      </c>
      <c r="Z96" s="10">
        <f t="shared" si="67"/>
        <v>0</v>
      </c>
      <c r="AA96" s="22">
        <f t="shared" si="68"/>
        <v>-50</v>
      </c>
      <c r="AB96" s="63"/>
    </row>
    <row r="97" spans="1:28">
      <c r="A97" s="19">
        <f t="shared" ca="1" si="60"/>
        <v>0</v>
      </c>
      <c r="B97" s="49">
        <f t="shared" ca="1" si="64"/>
        <v>45770.625000000196</v>
      </c>
      <c r="C97" s="51">
        <v>31</v>
      </c>
      <c r="D97" s="71">
        <v>5</v>
      </c>
      <c r="E97" s="68" t="s">
        <v>63</v>
      </c>
      <c r="F97" s="27">
        <v>0</v>
      </c>
      <c r="G97" s="27">
        <v>0</v>
      </c>
      <c r="H97" s="29">
        <f t="shared" si="35"/>
        <v>0.26</v>
      </c>
      <c r="I97" s="34">
        <f t="shared" si="48"/>
        <v>0</v>
      </c>
      <c r="J97" s="32">
        <f t="shared" si="40"/>
        <v>-50</v>
      </c>
      <c r="K97" s="40">
        <f t="shared" si="41"/>
        <v>50</v>
      </c>
      <c r="L97" s="48">
        <f t="shared" si="42"/>
        <v>-37.297297297297298</v>
      </c>
      <c r="M97" s="48">
        <f t="shared" si="43"/>
        <v>9.9749999999999996</v>
      </c>
      <c r="N97" s="33">
        <f t="shared" si="44"/>
        <v>-37.297297297297298</v>
      </c>
      <c r="O97" s="46">
        <f t="shared" si="45"/>
        <v>9.9749999999999996</v>
      </c>
      <c r="P97" s="44">
        <f t="shared" si="55"/>
        <v>100</v>
      </c>
      <c r="Q97" s="30" t="str">
        <f t="shared" ca="1" si="46"/>
        <v/>
      </c>
      <c r="R97" s="63">
        <v>0</v>
      </c>
      <c r="S97" s="21">
        <f t="shared" si="49"/>
        <v>0.05</v>
      </c>
      <c r="T97" s="10">
        <f>R$97*IF(V$97="DC",0.25,IF(V$97="DM",0.5,1))</f>
        <v>0</v>
      </c>
      <c r="U97" s="22">
        <f>$D$4-R$97</f>
        <v>50</v>
      </c>
      <c r="V97" s="63" t="s">
        <v>15</v>
      </c>
      <c r="W97" s="22">
        <f t="shared" si="47"/>
        <v>0</v>
      </c>
      <c r="X97" s="63">
        <v>0</v>
      </c>
      <c r="Y97" s="21">
        <f t="shared" si="52"/>
        <v>0.95</v>
      </c>
      <c r="Z97" s="10">
        <f>X$97*IF(AB$97="DC",0.25,IF(AB$97="DM",0.5,1))</f>
        <v>0</v>
      </c>
      <c r="AA97" s="22">
        <f>X$97-$D$4</f>
        <v>-50</v>
      </c>
      <c r="AB97" s="63" t="s">
        <v>15</v>
      </c>
    </row>
    <row r="98" spans="1:28">
      <c r="A98" s="19">
        <f t="shared" ca="1" si="60"/>
        <v>0</v>
      </c>
      <c r="B98" s="49">
        <f t="shared" ca="1" si="64"/>
        <v>45770.645833333532</v>
      </c>
      <c r="C98" s="51">
        <v>32</v>
      </c>
      <c r="D98" s="71"/>
      <c r="E98" s="69"/>
      <c r="F98" s="27">
        <v>0</v>
      </c>
      <c r="G98" s="27">
        <v>0</v>
      </c>
      <c r="H98" s="29">
        <f t="shared" si="35"/>
        <v>0.26</v>
      </c>
      <c r="I98" s="34">
        <f t="shared" si="48"/>
        <v>0</v>
      </c>
      <c r="J98" s="32">
        <f t="shared" si="40"/>
        <v>-50</v>
      </c>
      <c r="K98" s="40">
        <f t="shared" si="41"/>
        <v>50</v>
      </c>
      <c r="L98" s="48">
        <f t="shared" si="42"/>
        <v>-37.297297297297298</v>
      </c>
      <c r="M98" s="48">
        <f t="shared" si="43"/>
        <v>9.9749999999999996</v>
      </c>
      <c r="N98" s="33">
        <f t="shared" si="44"/>
        <v>-37.297297297297298</v>
      </c>
      <c r="O98" s="46">
        <f t="shared" si="45"/>
        <v>9.9749999999999996</v>
      </c>
      <c r="P98" s="44">
        <f t="shared" si="55"/>
        <v>100</v>
      </c>
      <c r="Q98" s="30" t="str">
        <f t="shared" ca="1" si="46"/>
        <v/>
      </c>
      <c r="R98" s="63"/>
      <c r="S98" s="21">
        <f t="shared" si="49"/>
        <v>0.05</v>
      </c>
      <c r="T98" s="10">
        <f t="shared" ref="T98:T104" si="69">R$97*IF(V$97="DC",0.25,IF(V$97="DM",0.5,1))</f>
        <v>0</v>
      </c>
      <c r="U98" s="22">
        <f t="shared" ref="U98:U104" si="70">$D$4-R$97</f>
        <v>50</v>
      </c>
      <c r="V98" s="63"/>
      <c r="W98" s="22">
        <f t="shared" si="47"/>
        <v>0</v>
      </c>
      <c r="X98" s="63"/>
      <c r="Y98" s="21">
        <f t="shared" si="52"/>
        <v>0.95</v>
      </c>
      <c r="Z98" s="10">
        <f t="shared" ref="Z98:Z104" si="71">X$97*IF(AB$97="DC",0.25,IF(AB$97="DM",0.5,1))</f>
        <v>0</v>
      </c>
      <c r="AA98" s="22">
        <f t="shared" ref="AA98:AA104" si="72">X$97-$D$4</f>
        <v>-50</v>
      </c>
      <c r="AB98" s="63"/>
    </row>
    <row r="99" spans="1:28">
      <c r="A99" s="19">
        <f t="shared" ca="1" si="60"/>
        <v>0</v>
      </c>
      <c r="B99" s="49">
        <f t="shared" ca="1" si="64"/>
        <v>45770.666666666868</v>
      </c>
      <c r="C99" s="51">
        <v>33</v>
      </c>
      <c r="D99" s="71"/>
      <c r="E99" s="69"/>
      <c r="F99" s="27">
        <v>0</v>
      </c>
      <c r="G99" s="27">
        <v>0</v>
      </c>
      <c r="H99" s="29">
        <f t="shared" si="35"/>
        <v>0.26</v>
      </c>
      <c r="I99" s="34">
        <f t="shared" si="48"/>
        <v>0</v>
      </c>
      <c r="J99" s="32">
        <f t="shared" si="40"/>
        <v>-50</v>
      </c>
      <c r="K99" s="40">
        <f t="shared" si="41"/>
        <v>50</v>
      </c>
      <c r="L99" s="48">
        <f t="shared" si="42"/>
        <v>-37.297297297297298</v>
      </c>
      <c r="M99" s="48">
        <f t="shared" si="43"/>
        <v>9.9749999999999996</v>
      </c>
      <c r="N99" s="33">
        <f t="shared" si="44"/>
        <v>-37.297297297297298</v>
      </c>
      <c r="O99" s="46">
        <f t="shared" si="45"/>
        <v>9.9749999999999996</v>
      </c>
      <c r="P99" s="44">
        <f t="shared" si="55"/>
        <v>100</v>
      </c>
      <c r="Q99" s="30" t="str">
        <f t="shared" ca="1" si="46"/>
        <v/>
      </c>
      <c r="R99" s="63"/>
      <c r="S99" s="21">
        <f t="shared" si="49"/>
        <v>0.05</v>
      </c>
      <c r="T99" s="10">
        <f t="shared" si="69"/>
        <v>0</v>
      </c>
      <c r="U99" s="22">
        <f t="shared" si="70"/>
        <v>50</v>
      </c>
      <c r="V99" s="63"/>
      <c r="W99" s="22">
        <f t="shared" si="47"/>
        <v>0</v>
      </c>
      <c r="X99" s="63"/>
      <c r="Y99" s="21">
        <f t="shared" si="52"/>
        <v>0.95</v>
      </c>
      <c r="Z99" s="10">
        <f t="shared" si="71"/>
        <v>0</v>
      </c>
      <c r="AA99" s="22">
        <f t="shared" si="72"/>
        <v>-50</v>
      </c>
      <c r="AB99" s="63"/>
    </row>
    <row r="100" spans="1:28">
      <c r="A100" s="19">
        <f t="shared" ca="1" si="60"/>
        <v>0</v>
      </c>
      <c r="B100" s="49">
        <f t="shared" ca="1" si="64"/>
        <v>45770.687500000204</v>
      </c>
      <c r="C100" s="51">
        <v>34</v>
      </c>
      <c r="D100" s="71"/>
      <c r="E100" s="70"/>
      <c r="F100" s="27">
        <v>0</v>
      </c>
      <c r="G100" s="27">
        <v>0</v>
      </c>
      <c r="H100" s="29">
        <f t="shared" si="35"/>
        <v>0.26</v>
      </c>
      <c r="I100" s="34">
        <f t="shared" si="48"/>
        <v>0</v>
      </c>
      <c r="J100" s="32">
        <f t="shared" si="40"/>
        <v>-50</v>
      </c>
      <c r="K100" s="40">
        <f t="shared" si="41"/>
        <v>50</v>
      </c>
      <c r="L100" s="48">
        <f t="shared" si="42"/>
        <v>-37.297297297297298</v>
      </c>
      <c r="M100" s="48">
        <f t="shared" si="43"/>
        <v>9.9749999999999996</v>
      </c>
      <c r="N100" s="33">
        <f t="shared" si="44"/>
        <v>-37.297297297297298</v>
      </c>
      <c r="O100" s="46">
        <f t="shared" si="45"/>
        <v>9.9749999999999996</v>
      </c>
      <c r="P100" s="44">
        <f t="shared" si="55"/>
        <v>100</v>
      </c>
      <c r="Q100" s="30" t="str">
        <f t="shared" ca="1" si="46"/>
        <v/>
      </c>
      <c r="R100" s="63"/>
      <c r="S100" s="21">
        <f t="shared" si="49"/>
        <v>0.05</v>
      </c>
      <c r="T100" s="10">
        <f t="shared" si="69"/>
        <v>0</v>
      </c>
      <c r="U100" s="22">
        <f t="shared" si="70"/>
        <v>50</v>
      </c>
      <c r="V100" s="63"/>
      <c r="W100" s="22">
        <f t="shared" si="47"/>
        <v>0</v>
      </c>
      <c r="X100" s="63"/>
      <c r="Y100" s="21">
        <f t="shared" si="52"/>
        <v>0.95</v>
      </c>
      <c r="Z100" s="10">
        <f t="shared" si="71"/>
        <v>0</v>
      </c>
      <c r="AA100" s="22">
        <f t="shared" si="72"/>
        <v>-50</v>
      </c>
      <c r="AB100" s="63"/>
    </row>
    <row r="101" spans="1:28">
      <c r="A101" s="19">
        <f t="shared" ca="1" si="60"/>
        <v>0</v>
      </c>
      <c r="B101" s="49">
        <f t="shared" ca="1" si="64"/>
        <v>45770.708333333539</v>
      </c>
      <c r="C101" s="51">
        <v>35</v>
      </c>
      <c r="D101" s="71"/>
      <c r="E101" s="68" t="s">
        <v>64</v>
      </c>
      <c r="F101" s="27">
        <v>0</v>
      </c>
      <c r="G101" s="27">
        <v>0</v>
      </c>
      <c r="H101" s="29">
        <f t="shared" si="35"/>
        <v>0.26</v>
      </c>
      <c r="I101" s="34">
        <f t="shared" si="48"/>
        <v>0</v>
      </c>
      <c r="J101" s="32">
        <f t="shared" si="40"/>
        <v>-50</v>
      </c>
      <c r="K101" s="40">
        <f t="shared" si="41"/>
        <v>50</v>
      </c>
      <c r="L101" s="48">
        <f t="shared" si="42"/>
        <v>-37.297297297297298</v>
      </c>
      <c r="M101" s="48">
        <f t="shared" si="43"/>
        <v>9.9749999999999996</v>
      </c>
      <c r="N101" s="33">
        <f t="shared" si="44"/>
        <v>-37.297297297297298</v>
      </c>
      <c r="O101" s="46">
        <f t="shared" si="45"/>
        <v>9.9749999999999996</v>
      </c>
      <c r="P101" s="44">
        <f t="shared" si="55"/>
        <v>100</v>
      </c>
      <c r="Q101" s="30" t="str">
        <f t="shared" ca="1" si="46"/>
        <v/>
      </c>
      <c r="R101" s="63"/>
      <c r="S101" s="21">
        <f t="shared" si="49"/>
        <v>0.05</v>
      </c>
      <c r="T101" s="10">
        <f t="shared" si="69"/>
        <v>0</v>
      </c>
      <c r="U101" s="22">
        <f t="shared" si="70"/>
        <v>50</v>
      </c>
      <c r="V101" s="63"/>
      <c r="W101" s="22">
        <f t="shared" si="47"/>
        <v>0</v>
      </c>
      <c r="X101" s="63"/>
      <c r="Y101" s="21">
        <f t="shared" si="52"/>
        <v>0.95</v>
      </c>
      <c r="Z101" s="10">
        <f t="shared" si="71"/>
        <v>0</v>
      </c>
      <c r="AA101" s="22">
        <f t="shared" si="72"/>
        <v>-50</v>
      </c>
      <c r="AB101" s="63"/>
    </row>
    <row r="102" spans="1:28">
      <c r="A102" s="19">
        <f t="shared" ca="1" si="60"/>
        <v>0</v>
      </c>
      <c r="B102" s="49">
        <f t="shared" ca="1" si="64"/>
        <v>45770.729166666875</v>
      </c>
      <c r="C102" s="51">
        <v>36</v>
      </c>
      <c r="D102" s="71"/>
      <c r="E102" s="69"/>
      <c r="F102" s="27">
        <v>0</v>
      </c>
      <c r="G102" s="27">
        <v>0</v>
      </c>
      <c r="H102" s="29">
        <f t="shared" si="35"/>
        <v>0.26</v>
      </c>
      <c r="I102" s="34">
        <f t="shared" si="48"/>
        <v>0</v>
      </c>
      <c r="J102" s="32">
        <f t="shared" si="40"/>
        <v>-50</v>
      </c>
      <c r="K102" s="40">
        <f t="shared" si="41"/>
        <v>50</v>
      </c>
      <c r="L102" s="48">
        <f t="shared" si="42"/>
        <v>-37.297297297297298</v>
      </c>
      <c r="M102" s="48">
        <f t="shared" si="43"/>
        <v>9.9749999999999996</v>
      </c>
      <c r="N102" s="33">
        <f t="shared" si="44"/>
        <v>-37.297297297297298</v>
      </c>
      <c r="O102" s="46">
        <f t="shared" si="45"/>
        <v>9.9749999999999996</v>
      </c>
      <c r="P102" s="44">
        <f t="shared" si="55"/>
        <v>100</v>
      </c>
      <c r="Q102" s="30" t="str">
        <f t="shared" ca="1" si="46"/>
        <v/>
      </c>
      <c r="R102" s="63"/>
      <c r="S102" s="21">
        <f t="shared" si="49"/>
        <v>0.05</v>
      </c>
      <c r="T102" s="10">
        <f t="shared" si="69"/>
        <v>0</v>
      </c>
      <c r="U102" s="22">
        <f t="shared" si="70"/>
        <v>50</v>
      </c>
      <c r="V102" s="63"/>
      <c r="W102" s="22">
        <f t="shared" si="47"/>
        <v>0</v>
      </c>
      <c r="X102" s="63"/>
      <c r="Y102" s="21">
        <f t="shared" si="52"/>
        <v>0.95</v>
      </c>
      <c r="Z102" s="10">
        <f t="shared" si="71"/>
        <v>0</v>
      </c>
      <c r="AA102" s="22">
        <f t="shared" si="72"/>
        <v>-50</v>
      </c>
      <c r="AB102" s="63"/>
    </row>
    <row r="103" spans="1:28">
      <c r="A103" s="19">
        <f t="shared" ca="1" si="60"/>
        <v>0</v>
      </c>
      <c r="B103" s="49">
        <f t="shared" ca="1" si="64"/>
        <v>45770.750000000211</v>
      </c>
      <c r="C103" s="51">
        <v>37</v>
      </c>
      <c r="D103" s="71"/>
      <c r="E103" s="69"/>
      <c r="F103" s="27">
        <v>0</v>
      </c>
      <c r="G103" s="27">
        <v>0</v>
      </c>
      <c r="H103" s="29">
        <f t="shared" si="35"/>
        <v>0.26</v>
      </c>
      <c r="I103" s="34">
        <f t="shared" si="48"/>
        <v>0</v>
      </c>
      <c r="J103" s="32">
        <f t="shared" si="40"/>
        <v>-50</v>
      </c>
      <c r="K103" s="40">
        <f t="shared" si="41"/>
        <v>50</v>
      </c>
      <c r="L103" s="48">
        <f t="shared" si="42"/>
        <v>-37.297297297297298</v>
      </c>
      <c r="M103" s="48">
        <f t="shared" si="43"/>
        <v>9.9749999999999996</v>
      </c>
      <c r="N103" s="33">
        <f t="shared" si="44"/>
        <v>-37.297297297297298</v>
      </c>
      <c r="O103" s="46">
        <f t="shared" si="45"/>
        <v>9.9749999999999996</v>
      </c>
      <c r="P103" s="44">
        <f t="shared" si="55"/>
        <v>100</v>
      </c>
      <c r="Q103" s="30" t="str">
        <f t="shared" ca="1" si="46"/>
        <v/>
      </c>
      <c r="R103" s="63"/>
      <c r="S103" s="21">
        <f t="shared" si="49"/>
        <v>0.05</v>
      </c>
      <c r="T103" s="10">
        <f t="shared" si="69"/>
        <v>0</v>
      </c>
      <c r="U103" s="22">
        <f t="shared" si="70"/>
        <v>50</v>
      </c>
      <c r="V103" s="63"/>
      <c r="W103" s="22">
        <f t="shared" si="47"/>
        <v>0</v>
      </c>
      <c r="X103" s="63"/>
      <c r="Y103" s="21">
        <f t="shared" si="52"/>
        <v>0.95</v>
      </c>
      <c r="Z103" s="10">
        <f t="shared" si="71"/>
        <v>0</v>
      </c>
      <c r="AA103" s="22">
        <f t="shared" si="72"/>
        <v>-50</v>
      </c>
      <c r="AB103" s="63"/>
    </row>
    <row r="104" spans="1:28">
      <c r="A104" s="24">
        <f t="shared" ca="1" si="60"/>
        <v>0</v>
      </c>
      <c r="B104" s="52">
        <f t="shared" ca="1" si="64"/>
        <v>45770.770833333547</v>
      </c>
      <c r="C104" s="53">
        <v>38</v>
      </c>
      <c r="D104" s="71"/>
      <c r="E104" s="70"/>
      <c r="F104" s="27">
        <v>0</v>
      </c>
      <c r="G104" s="27">
        <v>0</v>
      </c>
      <c r="H104" s="29">
        <f t="shared" si="35"/>
        <v>0.26</v>
      </c>
      <c r="I104" s="34">
        <f t="shared" si="48"/>
        <v>0</v>
      </c>
      <c r="J104" s="32">
        <f t="shared" si="40"/>
        <v>-50</v>
      </c>
      <c r="K104" s="40">
        <f t="shared" si="41"/>
        <v>50</v>
      </c>
      <c r="L104" s="48">
        <f t="shared" si="42"/>
        <v>-37.297297297297298</v>
      </c>
      <c r="M104" s="48">
        <f t="shared" si="43"/>
        <v>9.9749999999999996</v>
      </c>
      <c r="N104" s="33">
        <f t="shared" si="44"/>
        <v>-37.297297297297298</v>
      </c>
      <c r="O104" s="46">
        <f t="shared" si="45"/>
        <v>9.9749999999999996</v>
      </c>
      <c r="P104" s="44">
        <f t="shared" si="55"/>
        <v>100</v>
      </c>
      <c r="Q104" s="30" t="str">
        <f t="shared" ca="1" si="46"/>
        <v/>
      </c>
      <c r="R104" s="63"/>
      <c r="S104" s="21">
        <f t="shared" si="49"/>
        <v>0.05</v>
      </c>
      <c r="T104" s="10">
        <f t="shared" si="69"/>
        <v>0</v>
      </c>
      <c r="U104" s="22">
        <f t="shared" si="70"/>
        <v>50</v>
      </c>
      <c r="V104" s="63"/>
      <c r="W104" s="22">
        <f t="shared" si="47"/>
        <v>0</v>
      </c>
      <c r="X104" s="63"/>
      <c r="Y104" s="21">
        <f t="shared" si="52"/>
        <v>0.95</v>
      </c>
      <c r="Z104" s="10">
        <f t="shared" si="71"/>
        <v>0</v>
      </c>
      <c r="AA104" s="22">
        <f t="shared" si="72"/>
        <v>-50</v>
      </c>
      <c r="AB104" s="63"/>
    </row>
    <row r="105" spans="1:28">
      <c r="A105" s="19">
        <f t="shared" ca="1" si="60"/>
        <v>0</v>
      </c>
      <c r="B105" s="49">
        <f t="shared" ca="1" si="64"/>
        <v>45770.791666666883</v>
      </c>
      <c r="C105" s="51">
        <v>39</v>
      </c>
      <c r="D105" s="71">
        <v>6</v>
      </c>
      <c r="E105" s="68" t="s">
        <v>65</v>
      </c>
      <c r="F105" s="27">
        <v>0</v>
      </c>
      <c r="G105" s="27">
        <v>0</v>
      </c>
      <c r="H105" s="29">
        <f t="shared" si="35"/>
        <v>0.26</v>
      </c>
      <c r="I105" s="34">
        <f t="shared" si="48"/>
        <v>0</v>
      </c>
      <c r="J105" s="32">
        <f t="shared" si="40"/>
        <v>-50</v>
      </c>
      <c r="K105" s="40">
        <f t="shared" si="41"/>
        <v>50</v>
      </c>
      <c r="L105" s="48">
        <f t="shared" si="42"/>
        <v>-37.297297297297298</v>
      </c>
      <c r="M105" s="48">
        <f t="shared" si="43"/>
        <v>9.9749999999999996</v>
      </c>
      <c r="N105" s="33">
        <f t="shared" si="44"/>
        <v>-37.297297297297298</v>
      </c>
      <c r="O105" s="46">
        <f t="shared" si="45"/>
        <v>9.9749999999999996</v>
      </c>
      <c r="P105" s="44">
        <f t="shared" si="55"/>
        <v>100</v>
      </c>
      <c r="Q105" s="30" t="str">
        <f t="shared" ca="1" si="46"/>
        <v/>
      </c>
      <c r="R105" s="63">
        <v>0</v>
      </c>
      <c r="S105" s="21">
        <f t="shared" si="49"/>
        <v>0.05</v>
      </c>
      <c r="T105" s="10">
        <f>R$105*IF(V$105="DC",0.25,IF(V$105="DM",0.5,1))</f>
        <v>0</v>
      </c>
      <c r="U105" s="22">
        <f>$D$4-R$105</f>
        <v>50</v>
      </c>
      <c r="V105" s="63" t="s">
        <v>15</v>
      </c>
      <c r="W105" s="22">
        <f t="shared" si="47"/>
        <v>0</v>
      </c>
      <c r="X105" s="63">
        <v>0</v>
      </c>
      <c r="Y105" s="21">
        <f t="shared" si="52"/>
        <v>0.95</v>
      </c>
      <c r="Z105" s="10">
        <f>X$105*IF(AB$105="DC",0.25,IF(AB$105="DM",0.5,1))</f>
        <v>0</v>
      </c>
      <c r="AA105" s="22">
        <f>X$105-$D$4</f>
        <v>-50</v>
      </c>
      <c r="AB105" s="63" t="s">
        <v>15</v>
      </c>
    </row>
    <row r="106" spans="1:28">
      <c r="A106" s="19">
        <f t="shared" ca="1" si="60"/>
        <v>0</v>
      </c>
      <c r="B106" s="49">
        <f t="shared" ca="1" si="64"/>
        <v>45770.812500000218</v>
      </c>
      <c r="C106" s="51">
        <v>40</v>
      </c>
      <c r="D106" s="71"/>
      <c r="E106" s="69"/>
      <c r="F106" s="27">
        <v>0</v>
      </c>
      <c r="G106" s="27">
        <v>0</v>
      </c>
      <c r="H106" s="29">
        <f t="shared" si="35"/>
        <v>0.26</v>
      </c>
      <c r="I106" s="34">
        <f t="shared" si="48"/>
        <v>0</v>
      </c>
      <c r="J106" s="32">
        <f t="shared" si="40"/>
        <v>-50</v>
      </c>
      <c r="K106" s="40">
        <f t="shared" si="41"/>
        <v>50</v>
      </c>
      <c r="L106" s="48">
        <f t="shared" si="42"/>
        <v>-37.297297297297298</v>
      </c>
      <c r="M106" s="48">
        <f t="shared" si="43"/>
        <v>9.9749999999999996</v>
      </c>
      <c r="N106" s="33">
        <f t="shared" si="44"/>
        <v>-37.297297297297298</v>
      </c>
      <c r="O106" s="46">
        <f t="shared" si="45"/>
        <v>9.9749999999999996</v>
      </c>
      <c r="P106" s="44">
        <f t="shared" si="55"/>
        <v>100</v>
      </c>
      <c r="Q106" s="30" t="str">
        <f t="shared" ca="1" si="46"/>
        <v/>
      </c>
      <c r="R106" s="63"/>
      <c r="S106" s="21">
        <f t="shared" si="49"/>
        <v>0.05</v>
      </c>
      <c r="T106" s="10">
        <f t="shared" ref="T106:T112" si="73">R$105*IF(V$105="DC",0.25,IF(V$105="DM",0.5,1))</f>
        <v>0</v>
      </c>
      <c r="U106" s="22">
        <f t="shared" ref="U106:U112" si="74">$D$4-R$105</f>
        <v>50</v>
      </c>
      <c r="V106" s="63"/>
      <c r="W106" s="22">
        <f t="shared" si="47"/>
        <v>0</v>
      </c>
      <c r="X106" s="63"/>
      <c r="Y106" s="21">
        <f t="shared" si="52"/>
        <v>0.95</v>
      </c>
      <c r="Z106" s="10">
        <f t="shared" ref="Z106:Z112" si="75">X$105*IF(AB$105="DC",0.25,IF(AB$105="DM",0.5,1))</f>
        <v>0</v>
      </c>
      <c r="AA106" s="22">
        <f t="shared" ref="AA106:AA112" si="76">X$105-$D$4</f>
        <v>-50</v>
      </c>
      <c r="AB106" s="63"/>
    </row>
    <row r="107" spans="1:28">
      <c r="A107" s="19">
        <f t="shared" ca="1" si="60"/>
        <v>0</v>
      </c>
      <c r="B107" s="49">
        <f t="shared" ca="1" si="64"/>
        <v>45770.833333333554</v>
      </c>
      <c r="C107" s="51">
        <v>41</v>
      </c>
      <c r="D107" s="71"/>
      <c r="E107" s="69"/>
      <c r="F107" s="27">
        <v>0</v>
      </c>
      <c r="G107" s="27">
        <v>0</v>
      </c>
      <c r="H107" s="29">
        <f t="shared" si="35"/>
        <v>0.26</v>
      </c>
      <c r="I107" s="34">
        <f t="shared" si="48"/>
        <v>0</v>
      </c>
      <c r="J107" s="32">
        <f t="shared" si="40"/>
        <v>-50</v>
      </c>
      <c r="K107" s="40">
        <f t="shared" si="41"/>
        <v>50</v>
      </c>
      <c r="L107" s="48">
        <f t="shared" si="42"/>
        <v>-37.297297297297298</v>
      </c>
      <c r="M107" s="48">
        <f t="shared" si="43"/>
        <v>9.9749999999999996</v>
      </c>
      <c r="N107" s="33">
        <f t="shared" si="44"/>
        <v>-37.297297297297298</v>
      </c>
      <c r="O107" s="46">
        <f t="shared" si="45"/>
        <v>9.9749999999999996</v>
      </c>
      <c r="P107" s="44">
        <f t="shared" si="55"/>
        <v>100</v>
      </c>
      <c r="Q107" s="30" t="str">
        <f t="shared" ca="1" si="46"/>
        <v/>
      </c>
      <c r="R107" s="63"/>
      <c r="S107" s="21">
        <f t="shared" si="49"/>
        <v>0.05</v>
      </c>
      <c r="T107" s="10">
        <f t="shared" si="73"/>
        <v>0</v>
      </c>
      <c r="U107" s="22">
        <f t="shared" si="74"/>
        <v>50</v>
      </c>
      <c r="V107" s="63"/>
      <c r="W107" s="22">
        <f t="shared" si="47"/>
        <v>0</v>
      </c>
      <c r="X107" s="63"/>
      <c r="Y107" s="21">
        <f t="shared" si="52"/>
        <v>0.95</v>
      </c>
      <c r="Z107" s="10">
        <f t="shared" si="75"/>
        <v>0</v>
      </c>
      <c r="AA107" s="22">
        <f t="shared" si="76"/>
        <v>-50</v>
      </c>
      <c r="AB107" s="63"/>
    </row>
    <row r="108" spans="1:28">
      <c r="A108" s="19">
        <f t="shared" ca="1" si="60"/>
        <v>0</v>
      </c>
      <c r="B108" s="49">
        <f t="shared" ca="1" si="64"/>
        <v>45770.85416666689</v>
      </c>
      <c r="C108" s="51">
        <v>42</v>
      </c>
      <c r="D108" s="71"/>
      <c r="E108" s="70"/>
      <c r="F108" s="27">
        <v>0</v>
      </c>
      <c r="G108" s="27">
        <v>0</v>
      </c>
      <c r="H108" s="29">
        <f t="shared" si="35"/>
        <v>0.26</v>
      </c>
      <c r="I108" s="34">
        <f t="shared" si="48"/>
        <v>0</v>
      </c>
      <c r="J108" s="32">
        <f t="shared" si="40"/>
        <v>-50</v>
      </c>
      <c r="K108" s="40">
        <f t="shared" si="41"/>
        <v>50</v>
      </c>
      <c r="L108" s="48">
        <f t="shared" si="42"/>
        <v>-37.297297297297298</v>
      </c>
      <c r="M108" s="48">
        <f t="shared" si="43"/>
        <v>9.9749999999999996</v>
      </c>
      <c r="N108" s="33">
        <f t="shared" si="44"/>
        <v>-37.297297297297298</v>
      </c>
      <c r="O108" s="46">
        <f t="shared" si="45"/>
        <v>9.9749999999999996</v>
      </c>
      <c r="P108" s="44">
        <f t="shared" si="55"/>
        <v>100</v>
      </c>
      <c r="Q108" s="30" t="str">
        <f t="shared" ca="1" si="46"/>
        <v/>
      </c>
      <c r="R108" s="63"/>
      <c r="S108" s="21">
        <f t="shared" si="49"/>
        <v>0.05</v>
      </c>
      <c r="T108" s="10">
        <f t="shared" si="73"/>
        <v>0</v>
      </c>
      <c r="U108" s="22">
        <f t="shared" si="74"/>
        <v>50</v>
      </c>
      <c r="V108" s="63"/>
      <c r="W108" s="22">
        <f t="shared" si="47"/>
        <v>0</v>
      </c>
      <c r="X108" s="63"/>
      <c r="Y108" s="21">
        <f t="shared" si="52"/>
        <v>0.95</v>
      </c>
      <c r="Z108" s="10">
        <f t="shared" si="75"/>
        <v>0</v>
      </c>
      <c r="AA108" s="22">
        <f t="shared" si="76"/>
        <v>-50</v>
      </c>
      <c r="AB108" s="63"/>
    </row>
    <row r="109" spans="1:28">
      <c r="A109" s="19">
        <f t="shared" ca="1" si="60"/>
        <v>0</v>
      </c>
      <c r="B109" s="49">
        <f t="shared" ca="1" si="64"/>
        <v>45770.875000000226</v>
      </c>
      <c r="C109" s="51">
        <v>43</v>
      </c>
      <c r="D109" s="71"/>
      <c r="E109" s="68" t="s">
        <v>66</v>
      </c>
      <c r="F109" s="27">
        <v>0</v>
      </c>
      <c r="G109" s="27">
        <v>0</v>
      </c>
      <c r="H109" s="29">
        <f t="shared" si="35"/>
        <v>0.26</v>
      </c>
      <c r="I109" s="34">
        <f t="shared" si="48"/>
        <v>0</v>
      </c>
      <c r="J109" s="32">
        <f t="shared" si="40"/>
        <v>-50</v>
      </c>
      <c r="K109" s="40">
        <f t="shared" si="41"/>
        <v>50</v>
      </c>
      <c r="L109" s="48">
        <f t="shared" si="42"/>
        <v>-37.297297297297298</v>
      </c>
      <c r="M109" s="48">
        <f t="shared" si="43"/>
        <v>9.9749999999999996</v>
      </c>
      <c r="N109" s="33">
        <f t="shared" si="44"/>
        <v>-37.297297297297298</v>
      </c>
      <c r="O109" s="46">
        <f t="shared" si="45"/>
        <v>9.9749999999999996</v>
      </c>
      <c r="P109" s="44">
        <f t="shared" si="55"/>
        <v>100</v>
      </c>
      <c r="Q109" s="30" t="str">
        <f t="shared" ca="1" si="46"/>
        <v/>
      </c>
      <c r="R109" s="63"/>
      <c r="S109" s="21">
        <f t="shared" si="49"/>
        <v>0.05</v>
      </c>
      <c r="T109" s="10">
        <f t="shared" si="73"/>
        <v>0</v>
      </c>
      <c r="U109" s="22">
        <f t="shared" si="74"/>
        <v>50</v>
      </c>
      <c r="V109" s="63"/>
      <c r="W109" s="22">
        <f t="shared" si="47"/>
        <v>0</v>
      </c>
      <c r="X109" s="63"/>
      <c r="Y109" s="21">
        <f t="shared" si="52"/>
        <v>0.95</v>
      </c>
      <c r="Z109" s="10">
        <f t="shared" si="75"/>
        <v>0</v>
      </c>
      <c r="AA109" s="22">
        <f t="shared" si="76"/>
        <v>-50</v>
      </c>
      <c r="AB109" s="63"/>
    </row>
    <row r="110" spans="1:28">
      <c r="A110" s="19">
        <f t="shared" ca="1" si="60"/>
        <v>0</v>
      </c>
      <c r="B110" s="49">
        <f t="shared" ca="1" si="64"/>
        <v>45770.895833333561</v>
      </c>
      <c r="C110" s="51">
        <v>44</v>
      </c>
      <c r="D110" s="71"/>
      <c r="E110" s="69"/>
      <c r="F110" s="27">
        <v>0</v>
      </c>
      <c r="G110" s="27">
        <v>0</v>
      </c>
      <c r="H110" s="29">
        <f t="shared" si="35"/>
        <v>0.26</v>
      </c>
      <c r="I110" s="34">
        <f t="shared" si="48"/>
        <v>0</v>
      </c>
      <c r="J110" s="32">
        <f t="shared" si="40"/>
        <v>-50</v>
      </c>
      <c r="K110" s="40">
        <f t="shared" si="41"/>
        <v>50</v>
      </c>
      <c r="L110" s="48">
        <f t="shared" si="42"/>
        <v>-37.297297297297298</v>
      </c>
      <c r="M110" s="48">
        <f t="shared" si="43"/>
        <v>9.9749999999999996</v>
      </c>
      <c r="N110" s="33">
        <f t="shared" si="44"/>
        <v>-37.297297297297298</v>
      </c>
      <c r="O110" s="46">
        <f t="shared" si="45"/>
        <v>9.9749999999999996</v>
      </c>
      <c r="P110" s="44">
        <f t="shared" si="55"/>
        <v>100</v>
      </c>
      <c r="Q110" s="30" t="str">
        <f t="shared" ca="1" si="46"/>
        <v/>
      </c>
      <c r="R110" s="63"/>
      <c r="S110" s="21">
        <f t="shared" si="49"/>
        <v>0.05</v>
      </c>
      <c r="T110" s="10">
        <f t="shared" si="73"/>
        <v>0</v>
      </c>
      <c r="U110" s="22">
        <f t="shared" si="74"/>
        <v>50</v>
      </c>
      <c r="V110" s="63"/>
      <c r="W110" s="22">
        <f t="shared" si="47"/>
        <v>0</v>
      </c>
      <c r="X110" s="63"/>
      <c r="Y110" s="21">
        <f t="shared" si="52"/>
        <v>0.95</v>
      </c>
      <c r="Z110" s="10">
        <f t="shared" si="75"/>
        <v>0</v>
      </c>
      <c r="AA110" s="22">
        <f t="shared" si="76"/>
        <v>-50</v>
      </c>
      <c r="AB110" s="63"/>
    </row>
    <row r="111" spans="1:28">
      <c r="A111" s="19">
        <f t="shared" ca="1" si="60"/>
        <v>0</v>
      </c>
      <c r="B111" s="49">
        <f t="shared" ca="1" si="64"/>
        <v>45770.916666666897</v>
      </c>
      <c r="C111" s="51">
        <v>45</v>
      </c>
      <c r="D111" s="71"/>
      <c r="E111" s="69"/>
      <c r="F111" s="27">
        <v>0</v>
      </c>
      <c r="G111" s="27">
        <v>0</v>
      </c>
      <c r="H111" s="29">
        <f t="shared" si="35"/>
        <v>0.26</v>
      </c>
      <c r="I111" s="34">
        <f t="shared" si="48"/>
        <v>0</v>
      </c>
      <c r="J111" s="32">
        <f t="shared" si="40"/>
        <v>-50</v>
      </c>
      <c r="K111" s="40">
        <f t="shared" si="41"/>
        <v>50</v>
      </c>
      <c r="L111" s="48">
        <f t="shared" si="42"/>
        <v>-37.297297297297298</v>
      </c>
      <c r="M111" s="48">
        <f t="shared" si="43"/>
        <v>9.9749999999999996</v>
      </c>
      <c r="N111" s="33">
        <f t="shared" si="44"/>
        <v>-37.297297297297298</v>
      </c>
      <c r="O111" s="46">
        <f t="shared" si="45"/>
        <v>9.9749999999999996</v>
      </c>
      <c r="P111" s="44">
        <f t="shared" si="55"/>
        <v>100</v>
      </c>
      <c r="Q111" s="30" t="str">
        <f t="shared" ca="1" si="46"/>
        <v/>
      </c>
      <c r="R111" s="63"/>
      <c r="S111" s="21">
        <f t="shared" si="49"/>
        <v>0.05</v>
      </c>
      <c r="T111" s="10">
        <f t="shared" si="73"/>
        <v>0</v>
      </c>
      <c r="U111" s="22">
        <f t="shared" si="74"/>
        <v>50</v>
      </c>
      <c r="V111" s="63"/>
      <c r="W111" s="22">
        <f t="shared" si="47"/>
        <v>0</v>
      </c>
      <c r="X111" s="63"/>
      <c r="Y111" s="21">
        <f t="shared" si="52"/>
        <v>0.95</v>
      </c>
      <c r="Z111" s="10">
        <f t="shared" si="75"/>
        <v>0</v>
      </c>
      <c r="AA111" s="22">
        <f t="shared" si="76"/>
        <v>-50</v>
      </c>
      <c r="AB111" s="63"/>
    </row>
    <row r="112" spans="1:28">
      <c r="A112" s="19">
        <f t="shared" ca="1" si="60"/>
        <v>0</v>
      </c>
      <c r="B112" s="52">
        <f t="shared" ca="1" si="64"/>
        <v>45770.937500000233</v>
      </c>
      <c r="C112" s="53">
        <v>46</v>
      </c>
      <c r="D112" s="71"/>
      <c r="E112" s="70"/>
      <c r="F112" s="27">
        <v>0</v>
      </c>
      <c r="G112" s="27">
        <v>0</v>
      </c>
      <c r="H112" s="29">
        <f t="shared" si="35"/>
        <v>0.26</v>
      </c>
      <c r="I112" s="34">
        <f t="shared" si="48"/>
        <v>0</v>
      </c>
      <c r="J112" s="32">
        <f t="shared" si="40"/>
        <v>-50</v>
      </c>
      <c r="K112" s="40">
        <f t="shared" si="41"/>
        <v>50</v>
      </c>
      <c r="L112" s="48">
        <f t="shared" si="42"/>
        <v>-37.297297297297298</v>
      </c>
      <c r="M112" s="48">
        <f t="shared" si="43"/>
        <v>9.9749999999999996</v>
      </c>
      <c r="N112" s="33">
        <f t="shared" si="44"/>
        <v>-37.297297297297298</v>
      </c>
      <c r="O112" s="46">
        <f t="shared" si="45"/>
        <v>9.9749999999999996</v>
      </c>
      <c r="P112" s="44">
        <f t="shared" si="55"/>
        <v>100</v>
      </c>
      <c r="Q112" s="30" t="str">
        <f t="shared" ca="1" si="46"/>
        <v/>
      </c>
      <c r="R112" s="63"/>
      <c r="S112" s="21">
        <f t="shared" si="49"/>
        <v>0.05</v>
      </c>
      <c r="T112" s="10">
        <f t="shared" si="73"/>
        <v>0</v>
      </c>
      <c r="U112" s="22">
        <f t="shared" si="74"/>
        <v>50</v>
      </c>
      <c r="V112" s="63"/>
      <c r="W112" s="22">
        <f t="shared" si="47"/>
        <v>0</v>
      </c>
      <c r="X112" s="63"/>
      <c r="Y112" s="21">
        <f t="shared" si="52"/>
        <v>0.95</v>
      </c>
      <c r="Z112" s="10">
        <f t="shared" si="75"/>
        <v>0</v>
      </c>
      <c r="AA112" s="22">
        <f t="shared" si="76"/>
        <v>-50</v>
      </c>
      <c r="AB112" s="63"/>
    </row>
    <row r="113" spans="16:16">
      <c r="P113" s="1"/>
    </row>
    <row r="114" spans="16:16">
      <c r="P114" s="1"/>
    </row>
  </sheetData>
  <mergeCells count="90">
    <mergeCell ref="AB97:AB104"/>
    <mergeCell ref="E101:E104"/>
    <mergeCell ref="D105:D112"/>
    <mergeCell ref="E105:E108"/>
    <mergeCell ref="R105:R112"/>
    <mergeCell ref="V105:V112"/>
    <mergeCell ref="X105:X112"/>
    <mergeCell ref="AB105:AB112"/>
    <mergeCell ref="E109:E112"/>
    <mergeCell ref="D97:D104"/>
    <mergeCell ref="E97:E100"/>
    <mergeCell ref="R97:R104"/>
    <mergeCell ref="V97:V104"/>
    <mergeCell ref="X97:X104"/>
    <mergeCell ref="AB81:AB88"/>
    <mergeCell ref="E85:E88"/>
    <mergeCell ref="D89:D96"/>
    <mergeCell ref="E89:E92"/>
    <mergeCell ref="R89:R96"/>
    <mergeCell ref="V89:V96"/>
    <mergeCell ref="X89:X96"/>
    <mergeCell ref="AB89:AB96"/>
    <mergeCell ref="E93:E96"/>
    <mergeCell ref="D81:D88"/>
    <mergeCell ref="E81:E84"/>
    <mergeCell ref="R81:R88"/>
    <mergeCell ref="V81:V88"/>
    <mergeCell ref="X81:X88"/>
    <mergeCell ref="AB65:AB72"/>
    <mergeCell ref="E69:E72"/>
    <mergeCell ref="D73:D80"/>
    <mergeCell ref="E73:E76"/>
    <mergeCell ref="R73:R80"/>
    <mergeCell ref="V73:V80"/>
    <mergeCell ref="X73:X80"/>
    <mergeCell ref="AB73:AB80"/>
    <mergeCell ref="E77:E80"/>
    <mergeCell ref="D65:D72"/>
    <mergeCell ref="E65:E68"/>
    <mergeCell ref="R65:R72"/>
    <mergeCell ref="V65:V72"/>
    <mergeCell ref="X65:X72"/>
    <mergeCell ref="AB57:AB64"/>
    <mergeCell ref="E61:E64"/>
    <mergeCell ref="D49:D56"/>
    <mergeCell ref="E49:E52"/>
    <mergeCell ref="R49:R56"/>
    <mergeCell ref="V49:V56"/>
    <mergeCell ref="X49:X56"/>
    <mergeCell ref="AB49:AB56"/>
    <mergeCell ref="E53:E56"/>
    <mergeCell ref="D57:D64"/>
    <mergeCell ref="E57:E60"/>
    <mergeCell ref="R57:R64"/>
    <mergeCell ref="V57:V64"/>
    <mergeCell ref="X57:X64"/>
    <mergeCell ref="AB41:AB48"/>
    <mergeCell ref="E45:E48"/>
    <mergeCell ref="D33:D40"/>
    <mergeCell ref="E33:E36"/>
    <mergeCell ref="R33:R40"/>
    <mergeCell ref="V33:V40"/>
    <mergeCell ref="X33:X40"/>
    <mergeCell ref="AB33:AB40"/>
    <mergeCell ref="E37:E40"/>
    <mergeCell ref="D41:D48"/>
    <mergeCell ref="E41:E44"/>
    <mergeCell ref="R41:R48"/>
    <mergeCell ref="V41:V48"/>
    <mergeCell ref="X41:X48"/>
    <mergeCell ref="AB25:AB32"/>
    <mergeCell ref="E29:E32"/>
    <mergeCell ref="D17:D24"/>
    <mergeCell ref="E17:E20"/>
    <mergeCell ref="R17:R24"/>
    <mergeCell ref="V17:V24"/>
    <mergeCell ref="X17:X24"/>
    <mergeCell ref="AB17:AB24"/>
    <mergeCell ref="E21:E24"/>
    <mergeCell ref="D25:D32"/>
    <mergeCell ref="E25:E28"/>
    <mergeCell ref="R25:R32"/>
    <mergeCell ref="V25:V32"/>
    <mergeCell ref="X25:X32"/>
    <mergeCell ref="D13:E13"/>
    <mergeCell ref="D14:E14"/>
    <mergeCell ref="R14:AB14"/>
    <mergeCell ref="N15:O15"/>
    <mergeCell ref="R15:V15"/>
    <mergeCell ref="X15:AB15"/>
  </mergeCells>
  <conditionalFormatting sqref="A17:A112">
    <cfRule type="expression" dxfId="19" priority="25">
      <formula>$A17="GC"</formula>
    </cfRule>
    <cfRule type="expression" dxfId="18" priority="26">
      <formula>$A17="X"</formula>
    </cfRule>
  </conditionalFormatting>
  <conditionalFormatting sqref="B17:C112">
    <cfRule type="expression" dxfId="17" priority="5">
      <formula>$S17="GC"</formula>
    </cfRule>
    <cfRule type="expression" dxfId="16" priority="6">
      <formula>$S17="X"</formula>
    </cfRule>
  </conditionalFormatting>
  <conditionalFormatting sqref="D13:D14">
    <cfRule type="containsText" dxfId="15" priority="28" operator="containsText" text="Breach">
      <formula>NOT(ISERROR(SEARCH("Breach",D13)))</formula>
    </cfRule>
  </conditionalFormatting>
  <conditionalFormatting sqref="D13:E14">
    <cfRule type="containsText" dxfId="14" priority="20" operator="containsText" text="Ok">
      <formula>NOT(ISERROR(SEARCH("Ok",D13)))</formula>
    </cfRule>
  </conditionalFormatting>
  <conditionalFormatting sqref="F63:I112">
    <cfRule type="expression" dxfId="13" priority="3">
      <formula>$A63="GC"</formula>
    </cfRule>
    <cfRule type="expression" dxfId="12" priority="4">
      <formula>$A63="X"</formula>
    </cfRule>
  </conditionalFormatting>
  <conditionalFormatting sqref="F17:K62 J63:K112">
    <cfRule type="expression" dxfId="11" priority="13">
      <formula>$A17="GC"</formula>
    </cfRule>
    <cfRule type="expression" dxfId="10" priority="14">
      <formula>$A17="X"</formula>
    </cfRule>
  </conditionalFormatting>
  <conditionalFormatting sqref="H18:H112">
    <cfRule type="cellIs" dxfId="9" priority="1" operator="lessThan">
      <formula>$D$6</formula>
    </cfRule>
    <cfRule type="cellIs" dxfId="8" priority="2" operator="greaterThan">
      <formula>$E$6</formula>
    </cfRule>
  </conditionalFormatting>
  <conditionalFormatting sqref="J17:J112">
    <cfRule type="cellIs" dxfId="7" priority="11" operator="greaterThan">
      <formula>0</formula>
    </cfRule>
  </conditionalFormatting>
  <conditionalFormatting sqref="K17:K112 O17:P112">
    <cfRule type="cellIs" dxfId="6" priority="12" operator="lessThan">
      <formula>0</formula>
    </cfRule>
  </conditionalFormatting>
  <conditionalFormatting sqref="L17:L112">
    <cfRule type="containsBlanks" dxfId="5" priority="15">
      <formula>LEN(TRIM(L17))=0</formula>
    </cfRule>
    <cfRule type="cellIs" dxfId="4" priority="16" operator="greaterThan">
      <formula>0</formula>
    </cfRule>
  </conditionalFormatting>
  <conditionalFormatting sqref="L17:N112 Q17:Q112">
    <cfRule type="expression" dxfId="3" priority="18">
      <formula>$A17="GC"</formula>
    </cfRule>
    <cfRule type="expression" dxfId="2" priority="19">
      <formula>$A17="X"</formula>
    </cfRule>
  </conditionalFormatting>
  <conditionalFormatting sqref="M17:M112">
    <cfRule type="cellIs" dxfId="1" priority="17" operator="lessThan">
      <formula>0</formula>
    </cfRule>
  </conditionalFormatting>
  <conditionalFormatting sqref="N17:N112">
    <cfRule type="cellIs" dxfId="0" priority="7" operator="greaterThan">
      <formula>0</formula>
    </cfRule>
  </conditionalFormatting>
  <dataValidations count="2">
    <dataValidation type="list" allowBlank="1" showInputMessage="1" showErrorMessage="1" sqref="V17:V112 AB17:AB112" xr:uid="{AA8C9161-F6A6-4FF5-8231-4E0E266FA6DC}">
      <formula1>$N$2:$N$7</formula1>
    </dataValidation>
    <dataValidation type="list" allowBlank="1" showInputMessage="1" showErrorMessage="1" sqref="R9" xr:uid="{77E91C9F-7E2B-4D6D-BEAC-D54EDF20E11D}">
      <formula1>$N$9:$N$10</formula1>
    </dataValidation>
  </dataValidations>
  <pageMargins left="0.7" right="0.7" top="0.75" bottom="0.75" header="0.3" footer="0.3"/>
  <pageSetup orientation="portrait" r:id="rId1"/>
  <ignoredErrors>
    <ignoredError sqref="P17:P64 O17:O62 O63:O112 P65:P66 E11 P68:P112" unlockedFormula="1"/>
    <ignoredError sqref="P67" formula="1"/>
  </ignoredError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D827E7FA3BF940826F8BFC00472608" ma:contentTypeVersion="18" ma:contentTypeDescription="Create a new document." ma:contentTypeScope="" ma:versionID="43d7c0f99278b13ffcba94fb9c66aba3">
  <xsd:schema xmlns:xsd="http://www.w3.org/2001/XMLSchema" xmlns:xs="http://www.w3.org/2001/XMLSchema" xmlns:p="http://schemas.microsoft.com/office/2006/metadata/properties" xmlns:ns2="dec74c4c-1639-4502-8f90-b4ce03410dfb" xmlns:ns3="97b6fe81-1556-4112-94ca-31043ca39b71" xmlns:ns4="cadce026-d35b-4a62-a2ee-1436bb44fb55" targetNamespace="http://schemas.microsoft.com/office/2006/metadata/properties" ma:root="true" ma:fieldsID="3fa0eeb5e3a14cf837f4ded2a7da305b" ns2:_="" ns3:_="" ns4:_="">
    <xsd:import namespace="dec74c4c-1639-4502-8f90-b4ce03410dfb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74c4c-1639-4502-8f90-b4ce03410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ec74c4c-1639-4502-8f90-b4ce03410dfb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F72376-6F92-4913-BE38-428B28310C91}"/>
</file>

<file path=customXml/itemProps2.xml><?xml version="1.0" encoding="utf-8"?>
<ds:datastoreItem xmlns:ds="http://schemas.openxmlformats.org/officeDocument/2006/customXml" ds:itemID="{FE85CA82-7824-4A17-955C-CA475A4051CF}"/>
</file>

<file path=customXml/itemProps3.xml><?xml version="1.0" encoding="utf-8"?>
<ds:datastoreItem xmlns:ds="http://schemas.openxmlformats.org/officeDocument/2006/customXml" ds:itemID="{7E373529-EF56-4257-BD8D-CD01AFA43A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Habitat Energy Limited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 McLeod</dc:creator>
  <cp:keywords/>
  <dc:description/>
  <cp:lastModifiedBy>Lizzie Timmins (NESO)</cp:lastModifiedBy>
  <cp:revision/>
  <dcterms:created xsi:type="dcterms:W3CDTF">2024-02-02T09:39:54Z</dcterms:created>
  <dcterms:modified xsi:type="dcterms:W3CDTF">2025-04-22T14:03:02Z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0x010100D6D827E7FA3BF940826F8BFC00472608</vt:lpwstr>
  </property>
  <property fmtid="{D5CDD505-2E9C-101B-9397-08002B2CF9AE}" pid="3" name="MediaServiceImageTags">
    <vt:lpwstr/>
  </property>
</Properties>
</file>